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ables/table3.xml" ContentType="application/vnd.openxmlformats-officedocument.spreadsheetml.table+xml"/>
  <Override PartName="/xl/comments2.xml" ContentType="application/vnd.openxmlformats-officedocument.spreadsheetml.comments+xml"/>
  <Override PartName="/xl/tables/table4.xml" ContentType="application/vnd.openxmlformats-officedocument.spreadsheetml.table+xml"/>
  <Override PartName="/xl/comments3.xml" ContentType="application/vnd.openxmlformats-officedocument.spreadsheetml.comments+xml"/>
  <Override PartName="/xl/tables/table5.xml" ContentType="application/vnd.openxmlformats-officedocument.spreadsheetml.table+xml"/>
  <Override PartName="/xl/comments4.xml" ContentType="application/vnd.openxmlformats-officedocument.spreadsheetml.comments+xml"/>
  <Override PartName="/xl/tables/table6.xml" ContentType="application/vnd.openxmlformats-officedocument.spreadsheetml.table+xml"/>
  <Override PartName="/xl/comments5.xml" ContentType="application/vnd.openxmlformats-officedocument.spreadsheetml.comments+xml"/>
  <Override PartName="/xl/tables/table7.xml" ContentType="application/vnd.openxmlformats-officedocument.spreadsheetml.table+xml"/>
  <Override PartName="/xl/tables/table8.xml" ContentType="application/vnd.openxmlformats-officedocument.spreadsheetml.table+xml"/>
  <Override PartName="/xl/comments6.xml" ContentType="application/vnd.openxmlformats-officedocument.spreadsheetml.comments+xml"/>
  <Override PartName="/xl/tables/table9.xml" ContentType="application/vnd.openxmlformats-officedocument.spreadsheetml.table+xml"/>
  <Override PartName="/xl/comments7.xml" ContentType="application/vnd.openxmlformats-officedocument.spreadsheetml.comments+xml"/>
  <Override PartName="/xl/tables/table10.xml" ContentType="application/vnd.openxmlformats-officedocument.spreadsheetml.table+xml"/>
  <Override PartName="/xl/comments8.xml" ContentType="application/vnd.openxmlformats-officedocument.spreadsheetml.comments+xml"/>
  <Override PartName="/xl/tables/table11.xml" ContentType="application/vnd.openxmlformats-officedocument.spreadsheetml.table+xml"/>
  <Override PartName="/xl/comments9.xml" ContentType="application/vnd.openxmlformats-officedocument.spreadsheetml.comments+xml"/>
  <Override PartName="/xl/tables/table12.xml" ContentType="application/vnd.openxmlformats-officedocument.spreadsheetml.table+xml"/>
  <Override PartName="/xl/pivotTables/pivotTable1.xml" ContentType="application/vnd.openxmlformats-officedocument.spreadsheetml.pivot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customXml/itemProps31.xml" ContentType="application/vnd.openxmlformats-officedocument.customXmlProperties+xml"/>
  <Override PartName="/customXml/itemProps32.xml" ContentType="application/vnd.openxmlformats-officedocument.customXmlProperties+xml"/>
  <Override PartName="/customXml/itemProps33.xml" ContentType="application/vnd.openxmlformats-officedocument.customXmlProperties+xml"/>
  <Override PartName="/customXml/itemProps34.xml" ContentType="application/vnd.openxmlformats-officedocument.customXmlProperties+xml"/>
  <Override PartName="/customXml/itemProps35.xml" ContentType="application/vnd.openxmlformats-officedocument.customXmlProperties+xml"/>
  <Override PartName="/customXml/itemProps36.xml" ContentType="application/vnd.openxmlformats-officedocument.customXmlProperties+xml"/>
  <Override PartName="/customXml/itemProps37.xml" ContentType="application/vnd.openxmlformats-officedocument.customXmlProperties+xml"/>
  <Override PartName="/customXml/itemProps38.xml" ContentType="application/vnd.openxmlformats-officedocument.customXmlProperties+xml"/>
  <Override PartName="/customXml/itemProps39.xml" ContentType="application/vnd.openxmlformats-officedocument.customXmlProperties+xml"/>
  <Override PartName="/customXml/itemProps40.xml" ContentType="application/vnd.openxmlformats-officedocument.customXmlProperties+xml"/>
  <Override PartName="/customXml/itemProps41.xml" ContentType="application/vnd.openxmlformats-officedocument.customXmlProperties+xml"/>
  <Override PartName="/customXml/itemProps42.xml" ContentType="application/vnd.openxmlformats-officedocument.customXmlProperties+xml"/>
  <Override PartName="/customXml/itemProps43.xml" ContentType="application/vnd.openxmlformats-officedocument.customXmlProperties+xml"/>
  <Override PartName="/customXml/itemProps44.xml" ContentType="application/vnd.openxmlformats-officedocument.customXmlProperties+xml"/>
  <Override PartName="/customXml/itemProps45.xml" ContentType="application/vnd.openxmlformats-officedocument.customXmlProperties+xml"/>
  <Override PartName="/customXml/itemProps46.xml" ContentType="application/vnd.openxmlformats-officedocument.customXmlProperties+xml"/>
  <Override PartName="/customXml/itemProps47.xml" ContentType="application/vnd.openxmlformats-officedocument.customXmlProperties+xml"/>
  <Override PartName="/customXml/itemProps48.xml" ContentType="application/vnd.openxmlformats-officedocument.customXmlProperties+xml"/>
  <Override PartName="/customXml/itemProps49.xml" ContentType="application/vnd.openxmlformats-officedocument.customXmlProperties+xml"/>
  <Override PartName="/customXml/itemProps50.xml" ContentType="application/vnd.openxmlformats-officedocument.customXmlProperties+xml"/>
  <Override PartName="/customXml/itemProps51.xml" ContentType="application/vnd.openxmlformats-officedocument.customXmlProperties+xml"/>
  <Override PartName="/customXml/itemProps52.xml" ContentType="application/vnd.openxmlformats-officedocument.customXmlProperties+xml"/>
  <Override PartName="/customXml/itemProps53.xml" ContentType="application/vnd.openxmlformats-officedocument.customXmlProperties+xml"/>
  <Override PartName="/customXml/itemProps54.xml" ContentType="application/vnd.openxmlformats-officedocument.customXmlProperties+xml"/>
  <Override PartName="/customXml/itemProps55.xml" ContentType="application/vnd.openxmlformats-officedocument.customXmlProperties+xml"/>
  <Override PartName="/customXml/itemProps56.xml" ContentType="application/vnd.openxmlformats-officedocument.customXmlProperties+xml"/>
  <Override PartName="/customXml/itemProps57.xml" ContentType="application/vnd.openxmlformats-officedocument.customXmlProperties+xml"/>
  <Override PartName="/customXml/itemProps58.xml" ContentType="application/vnd.openxmlformats-officedocument.customXmlProperties+xml"/>
  <Override PartName="/customXml/itemProps59.xml" ContentType="application/vnd.openxmlformats-officedocument.customXmlProperties+xml"/>
  <Override PartName="/customXml/itemProps60.xml" ContentType="application/vnd.openxmlformats-officedocument.customXmlProperties+xml"/>
  <Override PartName="/customXml/itemProps61.xml" ContentType="application/vnd.openxmlformats-officedocument.customXmlProperties+xml"/>
  <Override PartName="/customXml/itemProps62.xml" ContentType="application/vnd.openxmlformats-officedocument.customXmlProperties+xml"/>
  <Override PartName="/customXml/itemProps63.xml" ContentType="application/vnd.openxmlformats-officedocument.customXmlProperties+xml"/>
  <Override PartName="/customXml/itemProps64.xml" ContentType="application/vnd.openxmlformats-officedocument.customXmlProperties+xml"/>
  <Override PartName="/customXml/itemProps65.xml" ContentType="application/vnd.openxmlformats-officedocument.customXmlProperties+xml"/>
  <Override PartName="/customXml/itemProps66.xml" ContentType="application/vnd.openxmlformats-officedocument.customXmlProperties+xml"/>
  <Override PartName="/customXml/itemProps67.xml" ContentType="application/vnd.openxmlformats-officedocument.customXmlProperties+xml"/>
  <Override PartName="/customXml/itemProps68.xml" ContentType="application/vnd.openxmlformats-officedocument.customXmlProperties+xml"/>
  <Override PartName="/customXml/itemProps69.xml" ContentType="application/vnd.openxmlformats-officedocument.customXmlProperties+xml"/>
  <Override PartName="/customXml/itemProps70.xml" ContentType="application/vnd.openxmlformats-officedocument.customXmlProperties+xml"/>
  <Override PartName="/customXml/itemProps71.xml" ContentType="application/vnd.openxmlformats-officedocument.customXmlProperties+xml"/>
  <Override PartName="/customXml/itemProps72.xml" ContentType="application/vnd.openxmlformats-officedocument.customXmlProperties+xml"/>
  <Override PartName="/customXml/itemProps73.xml" ContentType="application/vnd.openxmlformats-officedocument.customXmlProperties+xml"/>
  <Override PartName="/customXml/itemProps74.xml" ContentType="application/vnd.openxmlformats-officedocument.customXmlProperties+xml"/>
  <Override PartName="/customXml/itemProps75.xml" ContentType="application/vnd.openxmlformats-officedocument.customXmlProperties+xml"/>
  <Override PartName="/customXml/itemProps76.xml" ContentType="application/vnd.openxmlformats-officedocument.customXmlProperties+xml"/>
  <Override PartName="/customXml/itemProps77.xml" ContentType="application/vnd.openxmlformats-officedocument.customXmlProperties+xml"/>
  <Override PartName="/customXml/itemProps78.xml" ContentType="application/vnd.openxmlformats-officedocument.customXmlProperties+xml"/>
  <Override PartName="/customXml/itemProps79.xml" ContentType="application/vnd.openxmlformats-officedocument.customXmlProperties+xml"/>
  <Override PartName="/customXml/itemProps80.xml" ContentType="application/vnd.openxmlformats-officedocument.customXmlProperties+xml"/>
  <Override PartName="/customXml/itemProps81.xml" ContentType="application/vnd.openxmlformats-officedocument.customXmlProperties+xml"/>
  <Override PartName="/customXml/itemProps82.xml" ContentType="application/vnd.openxmlformats-officedocument.customXmlProperties+xml"/>
  <Override PartName="/customXml/itemProps83.xml" ContentType="application/vnd.openxmlformats-officedocument.customXmlProperties+xml"/>
  <Override PartName="/customXml/itemProps84.xml" ContentType="application/vnd.openxmlformats-officedocument.customXmlProperties+xml"/>
  <Override PartName="/customXml/itemProps85.xml" ContentType="application/vnd.openxmlformats-officedocument.customXmlProperties+xml"/>
  <Override PartName="/customXml/itemProps86.xml" ContentType="application/vnd.openxmlformats-officedocument.customXmlProperties+xml"/>
  <Override PartName="/customXml/itemProps87.xml" ContentType="application/vnd.openxmlformats-officedocument.customXmlProperties+xml"/>
  <Override PartName="/customXml/itemProps88.xml" ContentType="application/vnd.openxmlformats-officedocument.customXmlProperties+xml"/>
  <Override PartName="/customXml/itemProps89.xml" ContentType="application/vnd.openxmlformats-officedocument.customXmlProperties+xml"/>
  <Override PartName="/customXml/itemProps90.xml" ContentType="application/vnd.openxmlformats-officedocument.customXmlProperties+xml"/>
  <Override PartName="/customXml/itemProps9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24226"/>
  <mc:AlternateContent xmlns:mc="http://schemas.openxmlformats.org/markup-compatibility/2006">
    <mc:Choice Requires="x15">
      <x15ac:absPath xmlns:x15ac="http://schemas.microsoft.com/office/spreadsheetml/2010/11/ac" url="C:\PortfolioSlicer\PSv3.0\Demo\"/>
    </mc:Choice>
  </mc:AlternateContent>
  <xr:revisionPtr revIDLastSave="0" documentId="13_ncr:1_{19C55C4C-70D7-4DC5-BE14-6130618243AE}" xr6:coauthVersionLast="46" xr6:coauthVersionMax="46" xr10:uidLastSave="{00000000-0000-0000-0000-000000000000}"/>
  <bookViews>
    <workbookView xWindow="44400" yWindow="4530" windowWidth="22800" windowHeight="16470" tabRatio="840" activeTab="9" xr2:uid="{00000000-000D-0000-FFFF-FFFF00000000}"/>
  </bookViews>
  <sheets>
    <sheet name="TransType" sheetId="2" r:id="rId1"/>
    <sheet name="Config" sheetId="4" r:id="rId2"/>
    <sheet name="ReportCurrency" sheetId="6" r:id="rId3"/>
    <sheet name="Account" sheetId="5" r:id="rId4"/>
    <sheet name="Allocation" sheetId="7" r:id="rId5"/>
    <sheet name="Symbol" sheetId="1" r:id="rId6"/>
    <sheet name="SymbolSector" sheetId="8" r:id="rId7"/>
    <sheet name="SymbolAllocation" sheetId="12" r:id="rId8"/>
    <sheet name="SymbolAlias" sheetId="9" r:id="rId9"/>
    <sheet name="Transactions" sheetId="3" r:id="rId10"/>
    <sheet name="CompareTo" sheetId="11" r:id="rId11"/>
    <sheet name="srcReview" sheetId="10" r:id="rId12"/>
  </sheets>
  <definedNames>
    <definedName name="AccountAccount">Account!$A$2:INDEX(Account!$A:$A, COUNTA(Account!$A:$A))</definedName>
    <definedName name="nmQHBS">Transactions!#REF!</definedName>
    <definedName name="nmTransAccount" localSheetId="9">Transactions!$A$2:$A$4405</definedName>
    <definedName name="nmTransCashImpact" localSheetId="9">Transactions!$R$2:$R$4405</definedName>
    <definedName name="nmTransCBI" localSheetId="9">Transactions!#REF!</definedName>
    <definedName name="nmTransDate" localSheetId="9">Transactions!$B$2:$B$4405</definedName>
    <definedName name="nmTransQtyChange" localSheetId="9">Transactions!$T$2:$T$4405</definedName>
    <definedName name="nmTransSymbol" localSheetId="9">Transactions!$V$2:$V$4405</definedName>
    <definedName name="nmTransTransID" localSheetId="9">Transactions!$W$2:$W$4405</definedName>
  </definedNames>
  <calcPr calcId="181029"/>
  <pivotCaches>
    <pivotCache cacheId="0" r:id="rId13"/>
  </pivotCaches>
</workbook>
</file>

<file path=xl/calcChain.xml><?xml version="1.0" encoding="utf-8"?>
<calcChain xmlns="http://schemas.openxmlformats.org/spreadsheetml/2006/main">
  <c r="P30" i="3" l="1"/>
  <c r="Q30" i="3" s="1"/>
  <c r="R30" i="3" s="1"/>
  <c r="V30" i="3"/>
  <c r="W30" i="3"/>
  <c r="P10" i="3"/>
  <c r="Q10" i="3" s="1"/>
  <c r="R10" i="3" s="1"/>
  <c r="V10" i="3"/>
  <c r="W10" i="3"/>
  <c r="P14" i="3"/>
  <c r="Q14" i="3" s="1"/>
  <c r="R14" i="3" s="1"/>
  <c r="S14" i="3" s="1"/>
  <c r="V14" i="3"/>
  <c r="W14" i="3"/>
  <c r="P175" i="3"/>
  <c r="Q175" i="3" s="1"/>
  <c r="R175" i="3" s="1"/>
  <c r="V175" i="3"/>
  <c r="W175" i="3"/>
  <c r="P174" i="3"/>
  <c r="Q174" i="3" s="1"/>
  <c r="R174" i="3" s="1"/>
  <c r="V174" i="3"/>
  <c r="W174" i="3"/>
  <c r="P173" i="3"/>
  <c r="Q173" i="3" s="1"/>
  <c r="R173" i="3" s="1"/>
  <c r="V173" i="3"/>
  <c r="W173" i="3"/>
  <c r="P367" i="3"/>
  <c r="Q367" i="3" s="1"/>
  <c r="R367" i="3" s="1"/>
  <c r="V367" i="3"/>
  <c r="W367" i="3"/>
  <c r="P340" i="3"/>
  <c r="T340" i="3" s="1"/>
  <c r="V340" i="3"/>
  <c r="W340" i="3"/>
  <c r="P339" i="3"/>
  <c r="Q339" i="3" s="1"/>
  <c r="R339" i="3" s="1"/>
  <c r="V339" i="3"/>
  <c r="W339" i="3"/>
  <c r="P369" i="3"/>
  <c r="Q369" i="3" s="1"/>
  <c r="R369" i="3" s="1"/>
  <c r="V369" i="3"/>
  <c r="W369" i="3"/>
  <c r="P368" i="3"/>
  <c r="Q368" i="3" s="1"/>
  <c r="R368" i="3" s="1"/>
  <c r="V368" i="3"/>
  <c r="W368" i="3"/>
  <c r="P278" i="3"/>
  <c r="T278" i="3" s="1"/>
  <c r="V278" i="3"/>
  <c r="U278" i="3" s="1"/>
  <c r="W278" i="3"/>
  <c r="P277" i="3"/>
  <c r="Q277" i="3" s="1"/>
  <c r="R277" i="3" s="1"/>
  <c r="V277" i="3"/>
  <c r="W277" i="3"/>
  <c r="P172" i="3"/>
  <c r="Q172" i="3" s="1"/>
  <c r="R172" i="3" s="1"/>
  <c r="V172" i="3"/>
  <c r="W172" i="3"/>
  <c r="P171" i="3"/>
  <c r="T171" i="3" s="1"/>
  <c r="V171" i="3"/>
  <c r="W171" i="3"/>
  <c r="U30" i="3" l="1"/>
  <c r="T30" i="3"/>
  <c r="U10" i="3"/>
  <c r="T10" i="3"/>
  <c r="U14" i="3"/>
  <c r="T14" i="3"/>
  <c r="U175" i="3"/>
  <c r="T175" i="3"/>
  <c r="T174" i="3"/>
  <c r="T173" i="3"/>
  <c r="T367" i="3"/>
  <c r="Q340" i="3"/>
  <c r="R340" i="3" s="1"/>
  <c r="T339" i="3"/>
  <c r="T369" i="3"/>
  <c r="T368" i="3"/>
  <c r="Q278" i="3"/>
  <c r="R278" i="3" s="1"/>
  <c r="U277" i="3"/>
  <c r="T277" i="3"/>
  <c r="T172" i="3"/>
  <c r="Q171" i="3"/>
  <c r="R171" i="3" s="1"/>
  <c r="P276" i="3" l="1"/>
  <c r="Q276" i="3" s="1"/>
  <c r="R276" i="3" s="1"/>
  <c r="V276" i="3"/>
  <c r="W276" i="3"/>
  <c r="P275" i="3"/>
  <c r="Q275" i="3" s="1"/>
  <c r="R275" i="3" s="1"/>
  <c r="V275" i="3"/>
  <c r="W275" i="3"/>
  <c r="T276" i="3" l="1"/>
  <c r="T275" i="3"/>
  <c r="P274" i="3" l="1"/>
  <c r="Q274" i="3" s="1"/>
  <c r="R274" i="3" s="1"/>
  <c r="V274" i="3"/>
  <c r="W274" i="3"/>
  <c r="P170" i="3"/>
  <c r="Q170" i="3" s="1"/>
  <c r="R170" i="3" s="1"/>
  <c r="V170" i="3"/>
  <c r="W170" i="3"/>
  <c r="P169" i="3"/>
  <c r="Q169" i="3" s="1"/>
  <c r="R169" i="3" s="1"/>
  <c r="V169" i="3"/>
  <c r="W169" i="3"/>
  <c r="P122" i="3"/>
  <c r="T122" i="3" s="1"/>
  <c r="V122" i="3"/>
  <c r="W122" i="3"/>
  <c r="P121" i="3"/>
  <c r="Q121" i="3" s="1"/>
  <c r="R121" i="3" s="1"/>
  <c r="V121" i="3"/>
  <c r="W121" i="3"/>
  <c r="P366" i="3"/>
  <c r="T366" i="3" s="1"/>
  <c r="V366" i="3"/>
  <c r="W366" i="3"/>
  <c r="P365" i="3"/>
  <c r="Q365" i="3" s="1"/>
  <c r="R365" i="3" s="1"/>
  <c r="V365" i="3"/>
  <c r="W365" i="3"/>
  <c r="P364" i="3"/>
  <c r="Q364" i="3" s="1"/>
  <c r="R364" i="3" s="1"/>
  <c r="V364" i="3"/>
  <c r="W364" i="3"/>
  <c r="U274" i="3" l="1"/>
  <c r="T274" i="3"/>
  <c r="T170" i="3"/>
  <c r="T169" i="3"/>
  <c r="Q122" i="3"/>
  <c r="R122" i="3" s="1"/>
  <c r="T121" i="3"/>
  <c r="Q366" i="3"/>
  <c r="R366" i="3" s="1"/>
  <c r="T365" i="3"/>
  <c r="T364" i="3"/>
  <c r="P120" i="3"/>
  <c r="Q120" i="3" s="1"/>
  <c r="R120" i="3" s="1"/>
  <c r="V120" i="3"/>
  <c r="W120" i="3"/>
  <c r="T120" i="3" l="1"/>
  <c r="P168" i="3"/>
  <c r="T168" i="3" s="1"/>
  <c r="V168" i="3"/>
  <c r="U168" i="3" s="1"/>
  <c r="W168" i="3"/>
  <c r="Q168" i="3" l="1"/>
  <c r="R168" i="3" s="1"/>
  <c r="P167" i="3"/>
  <c r="Q167" i="3" s="1"/>
  <c r="R167" i="3" s="1"/>
  <c r="V167" i="3"/>
  <c r="W167" i="3"/>
  <c r="P166" i="3"/>
  <c r="Q166" i="3" s="1"/>
  <c r="R166" i="3" s="1"/>
  <c r="V166" i="3"/>
  <c r="W166" i="3"/>
  <c r="P165" i="3"/>
  <c r="Q165" i="3" s="1"/>
  <c r="R165" i="3" s="1"/>
  <c r="V165" i="3"/>
  <c r="W165" i="3"/>
  <c r="P164" i="3"/>
  <c r="T164" i="3" s="1"/>
  <c r="V164" i="3"/>
  <c r="U164" i="3" s="1"/>
  <c r="W164" i="3"/>
  <c r="T167" i="3" l="1"/>
  <c r="T166" i="3"/>
  <c r="T165" i="3"/>
  <c r="Q164" i="3"/>
  <c r="R164" i="3" s="1"/>
  <c r="P273" i="3"/>
  <c r="Q273" i="3" s="1"/>
  <c r="R273" i="3" s="1"/>
  <c r="V273" i="3"/>
  <c r="W273" i="3"/>
  <c r="P272" i="3"/>
  <c r="Q272" i="3" s="1"/>
  <c r="R272" i="3" s="1"/>
  <c r="V272" i="3"/>
  <c r="W272" i="3"/>
  <c r="T273" i="3" l="1"/>
  <c r="T272" i="3"/>
  <c r="P161" i="3"/>
  <c r="Q161" i="3" s="1"/>
  <c r="R161" i="3" s="1"/>
  <c r="V161" i="3"/>
  <c r="W161" i="3"/>
  <c r="P160" i="3"/>
  <c r="Q160" i="3" s="1"/>
  <c r="R160" i="3" s="1"/>
  <c r="V160" i="3"/>
  <c r="W160" i="3"/>
  <c r="P163" i="3"/>
  <c r="Q163" i="3" s="1"/>
  <c r="R163" i="3" s="1"/>
  <c r="V163" i="3"/>
  <c r="W163" i="3"/>
  <c r="P162" i="3"/>
  <c r="Q162" i="3" s="1"/>
  <c r="R162" i="3" s="1"/>
  <c r="V162" i="3"/>
  <c r="W162" i="3"/>
  <c r="P159" i="3"/>
  <c r="Q159" i="3" s="1"/>
  <c r="R159" i="3" s="1"/>
  <c r="V159" i="3"/>
  <c r="W159" i="3"/>
  <c r="P158" i="3"/>
  <c r="Q158" i="3" s="1"/>
  <c r="R158" i="3" s="1"/>
  <c r="V158" i="3"/>
  <c r="W158" i="3"/>
  <c r="T161" i="3" l="1"/>
  <c r="T160" i="3"/>
  <c r="U163" i="3"/>
  <c r="T163" i="3"/>
  <c r="U162" i="3"/>
  <c r="T162" i="3"/>
  <c r="T159" i="3"/>
  <c r="T158" i="3"/>
  <c r="D3" i="8"/>
  <c r="D4" i="8"/>
  <c r="D5" i="8"/>
  <c r="D6" i="8"/>
  <c r="D7" i="8"/>
  <c r="D8" i="8"/>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55" i="8"/>
  <c r="D56" i="8"/>
  <c r="D57" i="8"/>
  <c r="D58" i="8"/>
  <c r="D59" i="8"/>
  <c r="D60" i="8"/>
  <c r="D61" i="8"/>
  <c r="D62" i="8"/>
  <c r="D63" i="8"/>
  <c r="D64" i="8"/>
  <c r="D65" i="8"/>
  <c r="D66" i="8"/>
  <c r="D2" i="8"/>
  <c r="P119" i="3" l="1"/>
  <c r="Q119" i="3" s="1"/>
  <c r="R119" i="3" s="1"/>
  <c r="V119" i="3"/>
  <c r="W119" i="3"/>
  <c r="P118" i="3"/>
  <c r="T118" i="3" s="1"/>
  <c r="V118" i="3"/>
  <c r="W118" i="3"/>
  <c r="P117" i="3"/>
  <c r="Q117" i="3" s="1"/>
  <c r="R117" i="3" s="1"/>
  <c r="V117" i="3"/>
  <c r="W117" i="3"/>
  <c r="P363" i="3"/>
  <c r="T363" i="3" s="1"/>
  <c r="V363" i="3"/>
  <c r="W363" i="3"/>
  <c r="P362" i="3"/>
  <c r="Q362" i="3" s="1"/>
  <c r="R362" i="3" s="1"/>
  <c r="V362" i="3"/>
  <c r="W362" i="3"/>
  <c r="P361" i="3"/>
  <c r="Q361" i="3" s="1"/>
  <c r="R361" i="3" s="1"/>
  <c r="V361" i="3"/>
  <c r="W361" i="3"/>
  <c r="T119" i="3" l="1"/>
  <c r="Q118" i="3"/>
  <c r="R118" i="3" s="1"/>
  <c r="T117" i="3"/>
  <c r="Q363" i="3"/>
  <c r="R363" i="3" s="1"/>
  <c r="T362" i="3"/>
  <c r="T361" i="3"/>
  <c r="P157" i="3"/>
  <c r="Q157" i="3" s="1"/>
  <c r="R157" i="3" s="1"/>
  <c r="V157" i="3"/>
  <c r="W157" i="3"/>
  <c r="P156" i="3"/>
  <c r="T156" i="3" s="1"/>
  <c r="V156" i="3"/>
  <c r="W156" i="3"/>
  <c r="T157" i="3" l="1"/>
  <c r="Q156" i="3"/>
  <c r="R156" i="3" s="1"/>
  <c r="P155" i="3" l="1"/>
  <c r="Q155" i="3" s="1"/>
  <c r="R155" i="3" s="1"/>
  <c r="V155" i="3"/>
  <c r="W155" i="3"/>
  <c r="P154" i="3"/>
  <c r="Q154" i="3" s="1"/>
  <c r="R154" i="3" s="1"/>
  <c r="V154" i="3"/>
  <c r="W154" i="3"/>
  <c r="P271" i="3"/>
  <c r="Q271" i="3" s="1"/>
  <c r="R271" i="3" s="1"/>
  <c r="V271" i="3"/>
  <c r="W271" i="3"/>
  <c r="P270" i="3"/>
  <c r="Q270" i="3" s="1"/>
  <c r="R270" i="3" s="1"/>
  <c r="V270" i="3"/>
  <c r="W270" i="3"/>
  <c r="T155" i="3" l="1"/>
  <c r="T154" i="3"/>
  <c r="T271" i="3"/>
  <c r="T270" i="3"/>
  <c r="P116" i="3"/>
  <c r="Q116" i="3" s="1"/>
  <c r="R116" i="3" s="1"/>
  <c r="V116" i="3"/>
  <c r="W116" i="3"/>
  <c r="P115" i="3"/>
  <c r="Q115" i="3" s="1"/>
  <c r="R115" i="3" s="1"/>
  <c r="V115" i="3"/>
  <c r="W115" i="3"/>
  <c r="P360" i="3"/>
  <c r="Q360" i="3" s="1"/>
  <c r="R360" i="3" s="1"/>
  <c r="V360" i="3"/>
  <c r="W360" i="3"/>
  <c r="P359" i="3"/>
  <c r="T359" i="3" s="1"/>
  <c r="V359" i="3"/>
  <c r="W359" i="3"/>
  <c r="P358" i="3"/>
  <c r="Q358" i="3" s="1"/>
  <c r="R358" i="3" s="1"/>
  <c r="V358" i="3"/>
  <c r="W358" i="3"/>
  <c r="T116" i="3" l="1"/>
  <c r="T115" i="3"/>
  <c r="T360" i="3"/>
  <c r="Q359" i="3"/>
  <c r="R359" i="3" s="1"/>
  <c r="T358" i="3"/>
  <c r="P114" i="3"/>
  <c r="T114" i="3" s="1"/>
  <c r="V114" i="3"/>
  <c r="W114" i="3"/>
  <c r="P113" i="3"/>
  <c r="T113" i="3" s="1"/>
  <c r="V113" i="3"/>
  <c r="W113" i="3"/>
  <c r="P112" i="3"/>
  <c r="T112" i="3" s="1"/>
  <c r="V112" i="3"/>
  <c r="W112" i="3"/>
  <c r="P111" i="3"/>
  <c r="Q111" i="3" s="1"/>
  <c r="R111" i="3" s="1"/>
  <c r="V111" i="3"/>
  <c r="W111" i="3"/>
  <c r="Q114" i="3" l="1"/>
  <c r="R114" i="3" s="1"/>
  <c r="Q113" i="3"/>
  <c r="R113" i="3" s="1"/>
  <c r="Q112" i="3"/>
  <c r="R112" i="3" s="1"/>
  <c r="T111" i="3"/>
  <c r="P153" i="3"/>
  <c r="Q153" i="3" s="1"/>
  <c r="R153" i="3" s="1"/>
  <c r="V153" i="3"/>
  <c r="W153" i="3"/>
  <c r="P152" i="3"/>
  <c r="Q152" i="3" s="1"/>
  <c r="R152" i="3" s="1"/>
  <c r="V152" i="3"/>
  <c r="W152" i="3"/>
  <c r="P149" i="3"/>
  <c r="Q149" i="3" s="1"/>
  <c r="R149" i="3" s="1"/>
  <c r="V149" i="3"/>
  <c r="W149" i="3"/>
  <c r="P151" i="3"/>
  <c r="Q151" i="3" s="1"/>
  <c r="R151" i="3" s="1"/>
  <c r="V151" i="3"/>
  <c r="W151" i="3"/>
  <c r="P150" i="3"/>
  <c r="T150" i="3" s="1"/>
  <c r="V150" i="3"/>
  <c r="W150" i="3"/>
  <c r="P148" i="3"/>
  <c r="Q148" i="3" s="1"/>
  <c r="R148" i="3" s="1"/>
  <c r="V148" i="3"/>
  <c r="W148" i="3"/>
  <c r="T153" i="3" l="1"/>
  <c r="T152" i="3"/>
  <c r="T149" i="3"/>
  <c r="T151" i="3"/>
  <c r="Q150" i="3"/>
  <c r="R150" i="3" s="1"/>
  <c r="U150" i="3"/>
  <c r="T148" i="3"/>
  <c r="P108" i="3"/>
  <c r="T108" i="3" s="1"/>
  <c r="V108" i="3"/>
  <c r="W108" i="3"/>
  <c r="P110" i="3"/>
  <c r="Q110" i="3" s="1"/>
  <c r="R110" i="3" s="1"/>
  <c r="V110" i="3"/>
  <c r="W110" i="3"/>
  <c r="P109" i="3"/>
  <c r="Q109" i="3" s="1"/>
  <c r="R109" i="3" s="1"/>
  <c r="V109" i="3"/>
  <c r="W109" i="3"/>
  <c r="Q108" i="3" l="1"/>
  <c r="R108" i="3" s="1"/>
  <c r="T110" i="3"/>
  <c r="T109" i="3"/>
  <c r="P104" i="3"/>
  <c r="Q104" i="3" s="1"/>
  <c r="R104" i="3" s="1"/>
  <c r="V104" i="3"/>
  <c r="W104" i="3"/>
  <c r="P103" i="3"/>
  <c r="Q103" i="3" s="1"/>
  <c r="R103" i="3" s="1"/>
  <c r="V103" i="3"/>
  <c r="W103" i="3"/>
  <c r="P102" i="3"/>
  <c r="Q102" i="3" s="1"/>
  <c r="R102" i="3" s="1"/>
  <c r="V102" i="3"/>
  <c r="W102" i="3"/>
  <c r="P101" i="3"/>
  <c r="Q101" i="3" s="1"/>
  <c r="R101" i="3" s="1"/>
  <c r="V101" i="3"/>
  <c r="W101" i="3"/>
  <c r="T104" i="3" l="1"/>
  <c r="T103" i="3"/>
  <c r="T102" i="3"/>
  <c r="T101" i="3"/>
  <c r="P147" i="3" l="1"/>
  <c r="Q147" i="3" s="1"/>
  <c r="R147" i="3" s="1"/>
  <c r="V147" i="3"/>
  <c r="W147" i="3"/>
  <c r="P146" i="3"/>
  <c r="Q146" i="3" s="1"/>
  <c r="R146" i="3" s="1"/>
  <c r="V146" i="3"/>
  <c r="W146" i="3"/>
  <c r="T147" i="3" l="1"/>
  <c r="T146" i="3"/>
  <c r="P268" i="3"/>
  <c r="Q268" i="3" s="1"/>
  <c r="R268" i="3" s="1"/>
  <c r="P269" i="3"/>
  <c r="Q269" i="3" s="1"/>
  <c r="R269" i="3" s="1"/>
  <c r="P355" i="3"/>
  <c r="Q355" i="3" s="1"/>
  <c r="R355" i="3" s="1"/>
  <c r="P356" i="3"/>
  <c r="T356" i="3" s="1"/>
  <c r="P357" i="3"/>
  <c r="T357" i="3" s="1"/>
  <c r="P106" i="3"/>
  <c r="T106" i="3" s="1"/>
  <c r="P107" i="3"/>
  <c r="Q107" i="3" s="1"/>
  <c r="R107" i="3" s="1"/>
  <c r="V268" i="3"/>
  <c r="V269" i="3"/>
  <c r="V355" i="3"/>
  <c r="V356" i="3"/>
  <c r="V357" i="3"/>
  <c r="V106" i="3"/>
  <c r="V107" i="3"/>
  <c r="W268" i="3"/>
  <c r="W269" i="3"/>
  <c r="W355" i="3"/>
  <c r="W356" i="3"/>
  <c r="W357" i="3"/>
  <c r="W106" i="3"/>
  <c r="W107" i="3"/>
  <c r="Q106" i="3" l="1"/>
  <c r="R106" i="3" s="1"/>
  <c r="Q356" i="3"/>
  <c r="R356" i="3" s="1"/>
  <c r="Q357" i="3"/>
  <c r="R357" i="3" s="1"/>
  <c r="T269" i="3"/>
  <c r="T107" i="3"/>
  <c r="T355" i="3"/>
  <c r="T268" i="3"/>
  <c r="P105" i="3"/>
  <c r="Q105" i="3" s="1"/>
  <c r="R105" i="3" s="1"/>
  <c r="V105" i="3"/>
  <c r="W105" i="3"/>
  <c r="P142" i="3"/>
  <c r="Q142" i="3" s="1"/>
  <c r="R142" i="3" s="1"/>
  <c r="P143" i="3"/>
  <c r="Q143" i="3" s="1"/>
  <c r="R143" i="3" s="1"/>
  <c r="P144" i="3"/>
  <c r="Q144" i="3" s="1"/>
  <c r="R144" i="3" s="1"/>
  <c r="P145" i="3"/>
  <c r="T145" i="3" s="1"/>
  <c r="V142" i="3"/>
  <c r="V143" i="3"/>
  <c r="V144" i="3"/>
  <c r="V145" i="3"/>
  <c r="W142" i="3"/>
  <c r="W143" i="3"/>
  <c r="W144" i="3"/>
  <c r="W145" i="3"/>
  <c r="T105" i="3" l="1"/>
  <c r="T143" i="3"/>
  <c r="T142" i="3"/>
  <c r="Q145" i="3"/>
  <c r="R145" i="3" s="1"/>
  <c r="T144" i="3"/>
  <c r="P124" i="3"/>
  <c r="T124" i="3" s="1"/>
  <c r="P127" i="3"/>
  <c r="Q127" i="3" s="1"/>
  <c r="R127" i="3" s="1"/>
  <c r="P134" i="3"/>
  <c r="T134" i="3" s="1"/>
  <c r="P135" i="3"/>
  <c r="Q135" i="3" s="1"/>
  <c r="R135" i="3" s="1"/>
  <c r="P136" i="3"/>
  <c r="T136" i="3" s="1"/>
  <c r="P137" i="3"/>
  <c r="T137" i="3" s="1"/>
  <c r="P138" i="3"/>
  <c r="Q138" i="3" s="1"/>
  <c r="R138" i="3" s="1"/>
  <c r="P139" i="3"/>
  <c r="Q139" i="3" s="1"/>
  <c r="R139" i="3" s="1"/>
  <c r="P140" i="3"/>
  <c r="Q140" i="3" s="1"/>
  <c r="R140" i="3" s="1"/>
  <c r="P141" i="3"/>
  <c r="Q141" i="3" s="1"/>
  <c r="R141" i="3" s="1"/>
  <c r="V124" i="3"/>
  <c r="U124" i="3" s="1"/>
  <c r="V127" i="3"/>
  <c r="U127" i="3" s="1"/>
  <c r="V134" i="3"/>
  <c r="U134" i="3" s="1"/>
  <c r="V135" i="3"/>
  <c r="V136" i="3"/>
  <c r="V137" i="3"/>
  <c r="U137" i="3" s="1"/>
  <c r="V138" i="3"/>
  <c r="V139" i="3"/>
  <c r="V140" i="3"/>
  <c r="V141" i="3"/>
  <c r="W124" i="3"/>
  <c r="W127" i="3"/>
  <c r="W134" i="3"/>
  <c r="W135" i="3"/>
  <c r="W136" i="3"/>
  <c r="W137" i="3"/>
  <c r="W138" i="3"/>
  <c r="W139" i="3"/>
  <c r="W140" i="3"/>
  <c r="W141" i="3"/>
  <c r="T140" i="3" l="1"/>
  <c r="Q134" i="3"/>
  <c r="R134" i="3" s="1"/>
  <c r="Q137" i="3"/>
  <c r="R137" i="3" s="1"/>
  <c r="T141" i="3"/>
  <c r="Q136" i="3"/>
  <c r="R136" i="3" s="1"/>
  <c r="T127" i="3"/>
  <c r="T135" i="3"/>
  <c r="T138" i="3"/>
  <c r="Q124" i="3"/>
  <c r="R124" i="3" s="1"/>
  <c r="T139" i="3"/>
  <c r="P354" i="3" l="1"/>
  <c r="Q354" i="3" s="1"/>
  <c r="R354" i="3" s="1"/>
  <c r="V354" i="3"/>
  <c r="U354" i="3" s="1"/>
  <c r="W354" i="3"/>
  <c r="T354" i="3" l="1"/>
  <c r="P98" i="3" l="1"/>
  <c r="Q98" i="3" s="1"/>
  <c r="R98" i="3" s="1"/>
  <c r="P349" i="3"/>
  <c r="Q349" i="3" s="1"/>
  <c r="R349" i="3" s="1"/>
  <c r="P350" i="3"/>
  <c r="Q350" i="3" s="1"/>
  <c r="R350" i="3" s="1"/>
  <c r="P351" i="3"/>
  <c r="T351" i="3" s="1"/>
  <c r="P99" i="3"/>
  <c r="Q99" i="3" s="1"/>
  <c r="R99" i="3" s="1"/>
  <c r="P100" i="3"/>
  <c r="Q100" i="3" s="1"/>
  <c r="R100" i="3" s="1"/>
  <c r="P266" i="3"/>
  <c r="Q266" i="3" s="1"/>
  <c r="R266" i="3" s="1"/>
  <c r="P267" i="3"/>
  <c r="Q267" i="3" s="1"/>
  <c r="R267" i="3" s="1"/>
  <c r="P352" i="3"/>
  <c r="Q352" i="3" s="1"/>
  <c r="R352" i="3" s="1"/>
  <c r="P353" i="3"/>
  <c r="T353" i="3" s="1"/>
  <c r="V98" i="3"/>
  <c r="V349" i="3"/>
  <c r="V350" i="3"/>
  <c r="V351" i="3"/>
  <c r="V99" i="3"/>
  <c r="V100" i="3"/>
  <c r="V266" i="3"/>
  <c r="V267" i="3"/>
  <c r="V352" i="3"/>
  <c r="U352" i="3" s="1"/>
  <c r="V353" i="3"/>
  <c r="W98" i="3"/>
  <c r="W349" i="3"/>
  <c r="W350" i="3"/>
  <c r="W351" i="3"/>
  <c r="W99" i="3"/>
  <c r="W100" i="3"/>
  <c r="W266" i="3"/>
  <c r="W267" i="3"/>
  <c r="W352" i="3"/>
  <c r="W353" i="3"/>
  <c r="T99" i="3" l="1"/>
  <c r="T350" i="3"/>
  <c r="Q353" i="3"/>
  <c r="R353" i="3" s="1"/>
  <c r="Q351" i="3"/>
  <c r="R351" i="3" s="1"/>
  <c r="T349" i="3"/>
  <c r="T267" i="3"/>
  <c r="T352" i="3"/>
  <c r="T266" i="3"/>
  <c r="T100" i="3"/>
  <c r="T98" i="3"/>
  <c r="P347" i="3"/>
  <c r="T347" i="3" s="1"/>
  <c r="P348" i="3"/>
  <c r="T348" i="3" s="1"/>
  <c r="P96" i="3"/>
  <c r="Q96" i="3" s="1"/>
  <c r="R96" i="3" s="1"/>
  <c r="P97" i="3"/>
  <c r="T97" i="3" s="1"/>
  <c r="P264" i="3"/>
  <c r="Q264" i="3" s="1"/>
  <c r="R264" i="3" s="1"/>
  <c r="P265" i="3"/>
  <c r="T265" i="3" s="1"/>
  <c r="V347" i="3"/>
  <c r="V348" i="3"/>
  <c r="V96" i="3"/>
  <c r="V97" i="3"/>
  <c r="V264" i="3"/>
  <c r="V265" i="3"/>
  <c r="W347" i="3"/>
  <c r="W348" i="3"/>
  <c r="W96" i="3"/>
  <c r="W97" i="3"/>
  <c r="W264" i="3"/>
  <c r="W265" i="3"/>
  <c r="Q347" i="3" l="1"/>
  <c r="R347" i="3" s="1"/>
  <c r="Q348" i="3"/>
  <c r="R348" i="3" s="1"/>
  <c r="Q97" i="3"/>
  <c r="R97" i="3" s="1"/>
  <c r="T96" i="3"/>
  <c r="Q265" i="3"/>
  <c r="R265" i="3" s="1"/>
  <c r="T264" i="3"/>
  <c r="P130" i="3"/>
  <c r="Q130" i="3" s="1"/>
  <c r="R130" i="3" s="1"/>
  <c r="P337" i="3"/>
  <c r="T337" i="3" s="1"/>
  <c r="P338" i="3"/>
  <c r="Q338" i="3" s="1"/>
  <c r="R338" i="3" s="1"/>
  <c r="P341" i="3"/>
  <c r="Q341" i="3" s="1"/>
  <c r="R341" i="3" s="1"/>
  <c r="P131" i="3"/>
  <c r="T131" i="3" s="1"/>
  <c r="P132" i="3"/>
  <c r="T132" i="3" s="1"/>
  <c r="P133" i="3"/>
  <c r="Q133" i="3" s="1"/>
  <c r="R133" i="3" s="1"/>
  <c r="P342" i="3"/>
  <c r="T342" i="3" s="1"/>
  <c r="P92" i="3"/>
  <c r="T92" i="3" s="1"/>
  <c r="P343" i="3"/>
  <c r="Q343" i="3" s="1"/>
  <c r="R343" i="3" s="1"/>
  <c r="P344" i="3"/>
  <c r="Q344" i="3" s="1"/>
  <c r="R344" i="3" s="1"/>
  <c r="P345" i="3"/>
  <c r="T345" i="3" s="1"/>
  <c r="P93" i="3"/>
  <c r="Q93" i="3" s="1"/>
  <c r="R93" i="3" s="1"/>
  <c r="P94" i="3"/>
  <c r="Q94" i="3" s="1"/>
  <c r="R94" i="3" s="1"/>
  <c r="P346" i="3"/>
  <c r="Q346" i="3" s="1"/>
  <c r="R346" i="3" s="1"/>
  <c r="P262" i="3"/>
  <c r="T262" i="3" s="1"/>
  <c r="P263" i="3"/>
  <c r="Q263" i="3" s="1"/>
  <c r="R263" i="3" s="1"/>
  <c r="P95" i="3"/>
  <c r="T95" i="3" s="1"/>
  <c r="V130" i="3"/>
  <c r="V337" i="3"/>
  <c r="V338" i="3"/>
  <c r="V341" i="3"/>
  <c r="V131" i="3"/>
  <c r="V132" i="3"/>
  <c r="V133" i="3"/>
  <c r="U133" i="3" s="1"/>
  <c r="V342" i="3"/>
  <c r="U342" i="3" s="1"/>
  <c r="V92" i="3"/>
  <c r="V343" i="3"/>
  <c r="V344" i="3"/>
  <c r="V345" i="3"/>
  <c r="V93" i="3"/>
  <c r="V94" i="3"/>
  <c r="V346" i="3"/>
  <c r="U346" i="3" s="1"/>
  <c r="V262" i="3"/>
  <c r="V263" i="3"/>
  <c r="V95" i="3"/>
  <c r="W130" i="3"/>
  <c r="W337" i="3"/>
  <c r="W338" i="3"/>
  <c r="W341" i="3"/>
  <c r="W131" i="3"/>
  <c r="W132" i="3"/>
  <c r="W133" i="3"/>
  <c r="W342" i="3"/>
  <c r="W92" i="3"/>
  <c r="W343" i="3"/>
  <c r="W344" i="3"/>
  <c r="W345" i="3"/>
  <c r="W93" i="3"/>
  <c r="W94" i="3"/>
  <c r="W346" i="3"/>
  <c r="W262" i="3"/>
  <c r="W263" i="3"/>
  <c r="W95" i="3"/>
  <c r="T93" i="3" l="1"/>
  <c r="T343" i="3"/>
  <c r="Q345" i="3"/>
  <c r="R345" i="3" s="1"/>
  <c r="T341" i="3"/>
  <c r="Q92" i="3"/>
  <c r="R92" i="3" s="1"/>
  <c r="T130" i="3"/>
  <c r="T263" i="3"/>
  <c r="Q132" i="3"/>
  <c r="R132" i="3" s="1"/>
  <c r="T346" i="3"/>
  <c r="T94" i="3"/>
  <c r="Q131" i="3"/>
  <c r="R131" i="3" s="1"/>
  <c r="T133" i="3"/>
  <c r="Q95" i="3"/>
  <c r="R95" i="3" s="1"/>
  <c r="Q337" i="3"/>
  <c r="R337" i="3" s="1"/>
  <c r="Q262" i="3"/>
  <c r="R262" i="3" s="1"/>
  <c r="Q342" i="3"/>
  <c r="R342" i="3" s="1"/>
  <c r="T344" i="3"/>
  <c r="T338" i="3"/>
  <c r="P88" i="3"/>
  <c r="P89" i="3"/>
  <c r="T89" i="3" s="1"/>
  <c r="P125" i="3"/>
  <c r="P126" i="3"/>
  <c r="P259" i="3"/>
  <c r="P260" i="3"/>
  <c r="Q260" i="3" s="1"/>
  <c r="R260" i="3" s="1"/>
  <c r="P90" i="3"/>
  <c r="P91" i="3"/>
  <c r="Q91" i="3" s="1"/>
  <c r="R91" i="3" s="1"/>
  <c r="P334" i="3"/>
  <c r="P335" i="3"/>
  <c r="T335" i="3" s="1"/>
  <c r="P336" i="3"/>
  <c r="P261" i="3"/>
  <c r="P128" i="3"/>
  <c r="P129" i="3"/>
  <c r="V88" i="3"/>
  <c r="V89" i="3"/>
  <c r="V125" i="3"/>
  <c r="U125" i="3" s="1"/>
  <c r="V126" i="3"/>
  <c r="V259" i="3"/>
  <c r="V260" i="3"/>
  <c r="V90" i="3"/>
  <c r="V91" i="3"/>
  <c r="V334" i="3"/>
  <c r="V335" i="3"/>
  <c r="V336" i="3"/>
  <c r="V261" i="3"/>
  <c r="U261" i="3" s="1"/>
  <c r="V128" i="3"/>
  <c r="U128" i="3" s="1"/>
  <c r="V129" i="3"/>
  <c r="W88" i="3"/>
  <c r="W89" i="3"/>
  <c r="W125" i="3"/>
  <c r="W126" i="3"/>
  <c r="W259" i="3"/>
  <c r="W260" i="3"/>
  <c r="W90" i="3"/>
  <c r="W91" i="3"/>
  <c r="W334" i="3"/>
  <c r="W335" i="3"/>
  <c r="W336" i="3"/>
  <c r="W261" i="3"/>
  <c r="W128" i="3"/>
  <c r="W129" i="3"/>
  <c r="J2" i="1"/>
  <c r="J3" i="1"/>
  <c r="J4" i="1"/>
  <c r="J5" i="1"/>
  <c r="J6" i="1"/>
  <c r="J7" i="1"/>
  <c r="J8" i="1"/>
  <c r="J9" i="1"/>
  <c r="J10" i="1"/>
  <c r="J11" i="1"/>
  <c r="J12" i="1"/>
  <c r="J13" i="1"/>
  <c r="Q89" i="3" l="1"/>
  <c r="R89" i="3" s="1"/>
  <c r="T91" i="3"/>
  <c r="T260" i="3"/>
  <c r="Q335" i="3"/>
  <c r="R335" i="3" s="1"/>
  <c r="T259" i="3"/>
  <c r="T126" i="3"/>
  <c r="Q125" i="3"/>
  <c r="R125" i="3" s="1"/>
  <c r="T129" i="3"/>
  <c r="T90" i="3"/>
  <c r="Q129" i="3"/>
  <c r="R129" i="3" s="1"/>
  <c r="Q90" i="3"/>
  <c r="R90" i="3" s="1"/>
  <c r="T88" i="3"/>
  <c r="Q128" i="3"/>
  <c r="R128" i="3" s="1"/>
  <c r="T334" i="3"/>
  <c r="Q334" i="3"/>
  <c r="R334" i="3" s="1"/>
  <c r="T336" i="3"/>
  <c r="Q336" i="3"/>
  <c r="R336" i="3" s="1"/>
  <c r="T125" i="3"/>
  <c r="T261" i="3"/>
  <c r="Q261" i="3"/>
  <c r="R261" i="3" s="1"/>
  <c r="T128" i="3"/>
  <c r="Q259" i="3"/>
  <c r="R259" i="3" s="1"/>
  <c r="Q126" i="3"/>
  <c r="R126" i="3" s="1"/>
  <c r="Q88" i="3"/>
  <c r="R88" i="3" s="1"/>
  <c r="F3" i="7" l="1"/>
  <c r="P87" i="3" l="1"/>
  <c r="V87" i="3"/>
  <c r="W87" i="3"/>
  <c r="P86" i="3"/>
  <c r="V86" i="3"/>
  <c r="W86" i="3"/>
  <c r="P333" i="3"/>
  <c r="V333" i="3"/>
  <c r="W333" i="3"/>
  <c r="P332" i="3"/>
  <c r="V332" i="3"/>
  <c r="W332" i="3"/>
  <c r="P331" i="3"/>
  <c r="V331" i="3"/>
  <c r="W331" i="3"/>
  <c r="T332" i="3" l="1"/>
  <c r="Q332" i="3"/>
  <c r="R332" i="3" s="1"/>
  <c r="T331" i="3"/>
  <c r="Q331" i="3"/>
  <c r="R331" i="3" s="1"/>
  <c r="T86" i="3"/>
  <c r="Q86" i="3"/>
  <c r="R86" i="3" s="1"/>
  <c r="T333" i="3"/>
  <c r="Q333" i="3"/>
  <c r="T87" i="3"/>
  <c r="Q87" i="3"/>
  <c r="R87" i="3" s="1"/>
  <c r="P258" i="3"/>
  <c r="V258" i="3"/>
  <c r="W258" i="3"/>
  <c r="P257" i="3"/>
  <c r="V257" i="3"/>
  <c r="W257" i="3"/>
  <c r="T258" i="3" l="1"/>
  <c r="Q258" i="3"/>
  <c r="R258" i="3" s="1"/>
  <c r="T257" i="3"/>
  <c r="Q257" i="3"/>
  <c r="R257" i="3" s="1"/>
  <c r="R333" i="3"/>
  <c r="P85" i="3" l="1"/>
  <c r="V85" i="3"/>
  <c r="W85" i="3"/>
  <c r="T85" i="3" l="1"/>
  <c r="Q85" i="3"/>
  <c r="R85" i="3" s="1"/>
  <c r="P256" i="3" l="1"/>
  <c r="V256" i="3"/>
  <c r="W256" i="3"/>
  <c r="P255" i="3"/>
  <c r="V255" i="3"/>
  <c r="W255" i="3"/>
  <c r="T256" i="3" l="1"/>
  <c r="Q256" i="3"/>
  <c r="R256" i="3" s="1"/>
  <c r="T255" i="3"/>
  <c r="Q255" i="3"/>
  <c r="R255" i="3" s="1"/>
  <c r="P84" i="3"/>
  <c r="V84" i="3"/>
  <c r="W84" i="3"/>
  <c r="P83" i="3"/>
  <c r="V83" i="3"/>
  <c r="W83" i="3"/>
  <c r="P330" i="3"/>
  <c r="V330" i="3"/>
  <c r="W330" i="3"/>
  <c r="P329" i="3"/>
  <c r="V329" i="3"/>
  <c r="W329" i="3"/>
  <c r="P328" i="3"/>
  <c r="V328" i="3"/>
  <c r="W328" i="3"/>
  <c r="T330" i="3" l="1"/>
  <c r="Q330" i="3"/>
  <c r="R330" i="3" s="1"/>
  <c r="T329" i="3"/>
  <c r="Q329" i="3"/>
  <c r="R329" i="3" s="1"/>
  <c r="T328" i="3"/>
  <c r="Q328" i="3"/>
  <c r="R328" i="3" s="1"/>
  <c r="T84" i="3"/>
  <c r="Q84" i="3"/>
  <c r="R84" i="3" s="1"/>
  <c r="T83" i="3"/>
  <c r="Q83" i="3"/>
  <c r="R83" i="3" s="1"/>
  <c r="P82" i="3" l="1"/>
  <c r="V82" i="3"/>
  <c r="W82" i="3"/>
  <c r="T82" i="3" l="1"/>
  <c r="Q82" i="3"/>
  <c r="R82" i="3" s="1"/>
  <c r="P254" i="3"/>
  <c r="V254" i="3"/>
  <c r="W254" i="3"/>
  <c r="P253" i="3"/>
  <c r="V253" i="3"/>
  <c r="W253" i="3"/>
  <c r="P81" i="3"/>
  <c r="V81" i="3"/>
  <c r="W81" i="3"/>
  <c r="P327" i="3"/>
  <c r="V327" i="3"/>
  <c r="W327" i="3"/>
  <c r="P326" i="3"/>
  <c r="V326" i="3"/>
  <c r="W326" i="3"/>
  <c r="P80" i="3"/>
  <c r="V80" i="3"/>
  <c r="W80" i="3"/>
  <c r="P325" i="3"/>
  <c r="V325" i="3"/>
  <c r="W325" i="3"/>
  <c r="P79" i="3"/>
  <c r="V79" i="3"/>
  <c r="W79" i="3"/>
  <c r="P252" i="3"/>
  <c r="V252" i="3"/>
  <c r="W252" i="3"/>
  <c r="P251" i="3"/>
  <c r="V251" i="3"/>
  <c r="W251" i="3"/>
  <c r="P78" i="3"/>
  <c r="V78" i="3"/>
  <c r="W78" i="3"/>
  <c r="P77" i="3"/>
  <c r="V77" i="3"/>
  <c r="W77" i="3"/>
  <c r="P324" i="3"/>
  <c r="V324" i="3"/>
  <c r="W324" i="3"/>
  <c r="P323" i="3"/>
  <c r="V323" i="3"/>
  <c r="W323" i="3"/>
  <c r="P322" i="3"/>
  <c r="V322" i="3"/>
  <c r="W322" i="3"/>
  <c r="P75" i="3"/>
  <c r="V75" i="3"/>
  <c r="W75" i="3"/>
  <c r="P74" i="3"/>
  <c r="V74" i="3"/>
  <c r="W74" i="3"/>
  <c r="P76" i="3"/>
  <c r="V76" i="3"/>
  <c r="W76" i="3"/>
  <c r="P250" i="3"/>
  <c r="V250" i="3"/>
  <c r="W250" i="3"/>
  <c r="P249" i="3"/>
  <c r="V249" i="3"/>
  <c r="W249" i="3"/>
  <c r="P73" i="3"/>
  <c r="V73" i="3"/>
  <c r="W73" i="3"/>
  <c r="P72" i="3"/>
  <c r="V72" i="3"/>
  <c r="W72" i="3"/>
  <c r="P321" i="3"/>
  <c r="V321" i="3"/>
  <c r="W321" i="3"/>
  <c r="P320" i="3"/>
  <c r="V320" i="3"/>
  <c r="W320" i="3"/>
  <c r="P319" i="3"/>
  <c r="V319" i="3"/>
  <c r="W319" i="3"/>
  <c r="P71" i="3"/>
  <c r="V71" i="3"/>
  <c r="W71" i="3"/>
  <c r="P248" i="3"/>
  <c r="V248" i="3"/>
  <c r="W248" i="3"/>
  <c r="P247" i="3"/>
  <c r="V247" i="3"/>
  <c r="W247" i="3"/>
  <c r="P70" i="3"/>
  <c r="V70" i="3"/>
  <c r="W70" i="3"/>
  <c r="P69" i="3"/>
  <c r="V69" i="3"/>
  <c r="W69" i="3"/>
  <c r="P318" i="3"/>
  <c r="V318" i="3"/>
  <c r="W318" i="3"/>
  <c r="P317" i="3"/>
  <c r="V317" i="3"/>
  <c r="W317" i="3"/>
  <c r="P316" i="3"/>
  <c r="V316" i="3"/>
  <c r="W316" i="3"/>
  <c r="P123" i="3"/>
  <c r="V123" i="3"/>
  <c r="W123" i="3"/>
  <c r="P68" i="3"/>
  <c r="V68" i="3"/>
  <c r="W68" i="3"/>
  <c r="P246" i="3"/>
  <c r="V246" i="3"/>
  <c r="W246" i="3"/>
  <c r="P245" i="3"/>
  <c r="V245" i="3"/>
  <c r="W245" i="3"/>
  <c r="P67" i="3"/>
  <c r="V67" i="3"/>
  <c r="W67" i="3"/>
  <c r="P315" i="3"/>
  <c r="V315" i="3"/>
  <c r="W315" i="3"/>
  <c r="P314" i="3"/>
  <c r="V314" i="3"/>
  <c r="W314" i="3"/>
  <c r="P66" i="3"/>
  <c r="V66" i="3"/>
  <c r="W66" i="3"/>
  <c r="P313" i="3"/>
  <c r="V313" i="3"/>
  <c r="W313" i="3"/>
  <c r="P65" i="3"/>
  <c r="V65" i="3"/>
  <c r="W65" i="3"/>
  <c r="P312" i="3"/>
  <c r="V312" i="3"/>
  <c r="W312" i="3"/>
  <c r="P311" i="3"/>
  <c r="V311" i="3"/>
  <c r="W311" i="3"/>
  <c r="P310" i="3"/>
  <c r="V310" i="3"/>
  <c r="W310" i="3"/>
  <c r="P244" i="3"/>
  <c r="V244" i="3"/>
  <c r="W244" i="3"/>
  <c r="P243" i="3"/>
  <c r="V243" i="3"/>
  <c r="W243" i="3"/>
  <c r="P64" i="3"/>
  <c r="V64" i="3"/>
  <c r="W64" i="3"/>
  <c r="P63" i="3"/>
  <c r="V63" i="3"/>
  <c r="W63" i="3"/>
  <c r="P59" i="3"/>
  <c r="V59" i="3"/>
  <c r="W59" i="3"/>
  <c r="P58" i="3"/>
  <c r="V58" i="3"/>
  <c r="W58" i="3"/>
  <c r="P62" i="3"/>
  <c r="V62" i="3"/>
  <c r="W62" i="3"/>
  <c r="P308" i="3"/>
  <c r="V308" i="3"/>
  <c r="W308" i="3"/>
  <c r="P309" i="3"/>
  <c r="V309" i="3"/>
  <c r="W309" i="3"/>
  <c r="P240" i="3"/>
  <c r="V240" i="3"/>
  <c r="W240" i="3"/>
  <c r="P242" i="3"/>
  <c r="V242" i="3"/>
  <c r="W242" i="3"/>
  <c r="P241" i="3"/>
  <c r="V241" i="3"/>
  <c r="W241" i="3"/>
  <c r="P307" i="3"/>
  <c r="V307" i="3"/>
  <c r="W307" i="3"/>
  <c r="P306" i="3"/>
  <c r="V306" i="3"/>
  <c r="W306" i="3"/>
  <c r="P239" i="3"/>
  <c r="V239" i="3"/>
  <c r="W239" i="3"/>
  <c r="P238" i="3"/>
  <c r="V238" i="3"/>
  <c r="W238" i="3"/>
  <c r="P237" i="3"/>
  <c r="V237" i="3"/>
  <c r="W237" i="3"/>
  <c r="P236" i="3"/>
  <c r="V236" i="3"/>
  <c r="W236" i="3"/>
  <c r="P61" i="3"/>
  <c r="V61" i="3"/>
  <c r="W61" i="3"/>
  <c r="P60" i="3"/>
  <c r="V60" i="3"/>
  <c r="W60" i="3"/>
  <c r="P305" i="3"/>
  <c r="V305" i="3"/>
  <c r="W305" i="3"/>
  <c r="P304" i="3"/>
  <c r="V304" i="3"/>
  <c r="W304" i="3"/>
  <c r="P303" i="3"/>
  <c r="V303" i="3"/>
  <c r="W303" i="3"/>
  <c r="P57" i="3"/>
  <c r="V57" i="3"/>
  <c r="W57" i="3"/>
  <c r="P302" i="3"/>
  <c r="V302" i="3"/>
  <c r="W302" i="3"/>
  <c r="P301" i="3"/>
  <c r="V301" i="3"/>
  <c r="W301" i="3"/>
  <c r="P235" i="3"/>
  <c r="V235" i="3"/>
  <c r="W235" i="3"/>
  <c r="P234" i="3"/>
  <c r="V234" i="3"/>
  <c r="W234" i="3"/>
  <c r="P233" i="3"/>
  <c r="V233" i="3"/>
  <c r="W233" i="3"/>
  <c r="P232" i="3"/>
  <c r="V232" i="3"/>
  <c r="W232" i="3"/>
  <c r="P300" i="3"/>
  <c r="V300" i="3"/>
  <c r="W300" i="3"/>
  <c r="P56" i="3"/>
  <c r="V56" i="3"/>
  <c r="W56" i="3"/>
  <c r="P55" i="3"/>
  <c r="V55" i="3"/>
  <c r="W55" i="3"/>
  <c r="P299" i="3"/>
  <c r="V299" i="3"/>
  <c r="W299" i="3"/>
  <c r="P298" i="3"/>
  <c r="V298" i="3"/>
  <c r="W298" i="3"/>
  <c r="P54" i="3"/>
  <c r="V54" i="3"/>
  <c r="W54" i="3"/>
  <c r="P297" i="3"/>
  <c r="V297" i="3"/>
  <c r="W297" i="3"/>
  <c r="P231" i="3"/>
  <c r="V231" i="3"/>
  <c r="W231" i="3"/>
  <c r="P230" i="3"/>
  <c r="V230" i="3"/>
  <c r="W230" i="3"/>
  <c r="P229" i="3"/>
  <c r="V229" i="3"/>
  <c r="W229" i="3"/>
  <c r="P228" i="3"/>
  <c r="V228" i="3"/>
  <c r="W228" i="3"/>
  <c r="P53" i="3"/>
  <c r="V53" i="3"/>
  <c r="W53" i="3"/>
  <c r="P52" i="3"/>
  <c r="V52" i="3"/>
  <c r="W52" i="3"/>
  <c r="P51" i="3"/>
  <c r="V51" i="3"/>
  <c r="W51" i="3"/>
  <c r="P296" i="3"/>
  <c r="V296" i="3"/>
  <c r="W296" i="3"/>
  <c r="P295" i="3"/>
  <c r="V295" i="3"/>
  <c r="W295" i="3"/>
  <c r="P227" i="3"/>
  <c r="V227" i="3"/>
  <c r="W227" i="3"/>
  <c r="P226" i="3"/>
  <c r="V226" i="3"/>
  <c r="W226" i="3"/>
  <c r="P225" i="3"/>
  <c r="V225" i="3"/>
  <c r="W225" i="3"/>
  <c r="P224" i="3"/>
  <c r="V224" i="3"/>
  <c r="W224" i="3"/>
  <c r="P49" i="3"/>
  <c r="V49" i="3"/>
  <c r="W49" i="3"/>
  <c r="P48" i="3"/>
  <c r="V48" i="3"/>
  <c r="W48" i="3"/>
  <c r="P50" i="3"/>
  <c r="V50" i="3"/>
  <c r="W50" i="3"/>
  <c r="P46" i="3"/>
  <c r="V46" i="3"/>
  <c r="W46" i="3"/>
  <c r="P294" i="3"/>
  <c r="V294" i="3"/>
  <c r="W294" i="3"/>
  <c r="P293" i="3"/>
  <c r="V293" i="3"/>
  <c r="W293" i="3"/>
  <c r="P292" i="3"/>
  <c r="V292" i="3"/>
  <c r="W292" i="3"/>
  <c r="P291" i="3"/>
  <c r="V291" i="3"/>
  <c r="W291" i="3"/>
  <c r="P290" i="3"/>
  <c r="V290" i="3"/>
  <c r="W290" i="3"/>
  <c r="P47" i="3"/>
  <c r="V47" i="3"/>
  <c r="W47" i="3"/>
  <c r="V2" i="3"/>
  <c r="V3" i="3"/>
  <c r="V176" i="3"/>
  <c r="V177" i="3"/>
  <c r="V178" i="3"/>
  <c r="V179" i="3"/>
  <c r="V180" i="3"/>
  <c r="V181" i="3"/>
  <c r="V182" i="3"/>
  <c r="V183" i="3"/>
  <c r="V184" i="3"/>
  <c r="V185" i="3"/>
  <c r="V186" i="3"/>
  <c r="V4" i="3"/>
  <c r="V5" i="3"/>
  <c r="V6" i="3"/>
  <c r="V187" i="3"/>
  <c r="V188" i="3"/>
  <c r="V7" i="3"/>
  <c r="V8" i="3"/>
  <c r="V9" i="3"/>
  <c r="V189" i="3"/>
  <c r="V190" i="3"/>
  <c r="V11" i="3"/>
  <c r="V191" i="3"/>
  <c r="V12" i="3"/>
  <c r="V13" i="3"/>
  <c r="V192" i="3"/>
  <c r="V193" i="3"/>
  <c r="V15" i="3"/>
  <c r="V16" i="3"/>
  <c r="V194" i="3"/>
  <c r="V195" i="3"/>
  <c r="V17" i="3"/>
  <c r="V18" i="3"/>
  <c r="V19" i="3"/>
  <c r="V196" i="3"/>
  <c r="V197" i="3"/>
  <c r="V198" i="3"/>
  <c r="V199" i="3"/>
  <c r="V20" i="3"/>
  <c r="V21" i="3"/>
  <c r="V22" i="3"/>
  <c r="V200" i="3"/>
  <c r="V201" i="3"/>
  <c r="V202" i="3"/>
  <c r="V203" i="3"/>
  <c r="V23" i="3"/>
  <c r="V24" i="3"/>
  <c r="V204" i="3"/>
  <c r="V205" i="3"/>
  <c r="V25" i="3"/>
  <c r="V206" i="3"/>
  <c r="V207" i="3"/>
  <c r="V26" i="3"/>
  <c r="V27" i="3"/>
  <c r="V208" i="3"/>
  <c r="V209" i="3"/>
  <c r="V28" i="3"/>
  <c r="V29" i="3"/>
  <c r="V31" i="3"/>
  <c r="V32" i="3"/>
  <c r="V42" i="3"/>
  <c r="V43" i="3"/>
  <c r="V279" i="3"/>
  <c r="V210" i="3"/>
  <c r="V33" i="3"/>
  <c r="V34" i="3"/>
  <c r="V35" i="3"/>
  <c r="V211" i="3"/>
  <c r="V280" i="3"/>
  <c r="V281" i="3"/>
  <c r="V282" i="3"/>
  <c r="V212" i="3"/>
  <c r="V213" i="3"/>
  <c r="V36" i="3"/>
  <c r="V37" i="3"/>
  <c r="V38" i="3"/>
  <c r="V214" i="3"/>
  <c r="V215" i="3"/>
  <c r="V283" i="3"/>
  <c r="V284" i="3"/>
  <c r="V216" i="3"/>
  <c r="V217" i="3"/>
  <c r="V39" i="3"/>
  <c r="V40" i="3"/>
  <c r="V41" i="3"/>
  <c r="V218" i="3"/>
  <c r="V219" i="3"/>
  <c r="V285" i="3"/>
  <c r="V286" i="3"/>
  <c r="V287" i="3"/>
  <c r="V44" i="3"/>
  <c r="V45" i="3"/>
  <c r="V220" i="3"/>
  <c r="V221" i="3"/>
  <c r="V222" i="3"/>
  <c r="V223" i="3"/>
  <c r="V288" i="3"/>
  <c r="V289" i="3"/>
  <c r="W2" i="3"/>
  <c r="W3" i="3"/>
  <c r="W176" i="3"/>
  <c r="W177" i="3"/>
  <c r="W178" i="3"/>
  <c r="W179" i="3"/>
  <c r="W180" i="3"/>
  <c r="W181" i="3"/>
  <c r="W182" i="3"/>
  <c r="W183" i="3"/>
  <c r="W184" i="3"/>
  <c r="W185" i="3"/>
  <c r="W186" i="3"/>
  <c r="W4" i="3"/>
  <c r="W5" i="3"/>
  <c r="W6" i="3"/>
  <c r="W187" i="3"/>
  <c r="W188" i="3"/>
  <c r="W7" i="3"/>
  <c r="W8" i="3"/>
  <c r="W9" i="3"/>
  <c r="W189" i="3"/>
  <c r="W190" i="3"/>
  <c r="W11" i="3"/>
  <c r="W191" i="3"/>
  <c r="W12" i="3"/>
  <c r="W13" i="3"/>
  <c r="W192" i="3"/>
  <c r="W193" i="3"/>
  <c r="W15" i="3"/>
  <c r="W16" i="3"/>
  <c r="W194" i="3"/>
  <c r="W195" i="3"/>
  <c r="W17" i="3"/>
  <c r="W18" i="3"/>
  <c r="W19" i="3"/>
  <c r="W196" i="3"/>
  <c r="W197" i="3"/>
  <c r="W198" i="3"/>
  <c r="W199" i="3"/>
  <c r="W20" i="3"/>
  <c r="W21" i="3"/>
  <c r="W22" i="3"/>
  <c r="W200" i="3"/>
  <c r="W201" i="3"/>
  <c r="W202" i="3"/>
  <c r="W203" i="3"/>
  <c r="W23" i="3"/>
  <c r="W24" i="3"/>
  <c r="W204" i="3"/>
  <c r="W205" i="3"/>
  <c r="W25" i="3"/>
  <c r="W206" i="3"/>
  <c r="W207" i="3"/>
  <c r="W26" i="3"/>
  <c r="W27" i="3"/>
  <c r="W208" i="3"/>
  <c r="W209" i="3"/>
  <c r="W28" i="3"/>
  <c r="W29" i="3"/>
  <c r="W31" i="3"/>
  <c r="W32" i="3"/>
  <c r="W42" i="3"/>
  <c r="W43" i="3"/>
  <c r="W279" i="3"/>
  <c r="W210" i="3"/>
  <c r="W33" i="3"/>
  <c r="W34" i="3"/>
  <c r="W35" i="3"/>
  <c r="W211" i="3"/>
  <c r="W280" i="3"/>
  <c r="W281" i="3"/>
  <c r="W282" i="3"/>
  <c r="W212" i="3"/>
  <c r="W213" i="3"/>
  <c r="W36" i="3"/>
  <c r="W37" i="3"/>
  <c r="W38" i="3"/>
  <c r="W214" i="3"/>
  <c r="W215" i="3"/>
  <c r="W283" i="3"/>
  <c r="W284" i="3"/>
  <c r="W216" i="3"/>
  <c r="W217" i="3"/>
  <c r="W39" i="3"/>
  <c r="W40" i="3"/>
  <c r="W41" i="3"/>
  <c r="W218" i="3"/>
  <c r="W219" i="3"/>
  <c r="W285" i="3"/>
  <c r="W286" i="3"/>
  <c r="W287" i="3"/>
  <c r="W44" i="3"/>
  <c r="W45" i="3"/>
  <c r="W220" i="3"/>
  <c r="W221" i="3"/>
  <c r="W222" i="3"/>
  <c r="W223" i="3"/>
  <c r="W288" i="3"/>
  <c r="W289" i="3"/>
  <c r="P289" i="3"/>
  <c r="P176" i="3"/>
  <c r="P177" i="3"/>
  <c r="P179" i="3"/>
  <c r="P178" i="3"/>
  <c r="P181" i="3"/>
  <c r="P180" i="3"/>
  <c r="P183" i="3"/>
  <c r="P182" i="3"/>
  <c r="P184" i="3"/>
  <c r="P186" i="3"/>
  <c r="P185" i="3"/>
  <c r="P4" i="3"/>
  <c r="P188" i="3"/>
  <c r="P187" i="3"/>
  <c r="P6" i="3"/>
  <c r="P5" i="3"/>
  <c r="P7" i="3"/>
  <c r="P190" i="3"/>
  <c r="P189" i="3"/>
  <c r="P9" i="3"/>
  <c r="P8" i="3"/>
  <c r="P11" i="3"/>
  <c r="P191" i="3"/>
  <c r="P13" i="3"/>
  <c r="P12" i="3"/>
  <c r="P193" i="3"/>
  <c r="P192" i="3"/>
  <c r="P15" i="3"/>
  <c r="P16" i="3"/>
  <c r="P195" i="3"/>
  <c r="P194" i="3"/>
  <c r="P196" i="3"/>
  <c r="P18" i="3"/>
  <c r="P19" i="3"/>
  <c r="P17" i="3"/>
  <c r="P197" i="3"/>
  <c r="P199" i="3"/>
  <c r="P198" i="3"/>
  <c r="P22" i="3"/>
  <c r="P201" i="3"/>
  <c r="P200" i="3"/>
  <c r="P21" i="3"/>
  <c r="P20" i="3"/>
  <c r="P203" i="3"/>
  <c r="P202" i="3"/>
  <c r="P24" i="3"/>
  <c r="P23" i="3"/>
  <c r="P205" i="3"/>
  <c r="P204" i="3"/>
  <c r="P25" i="3"/>
  <c r="P207" i="3"/>
  <c r="P206" i="3"/>
  <c r="P209" i="3"/>
  <c r="P208" i="3"/>
  <c r="P27" i="3"/>
  <c r="P26" i="3"/>
  <c r="P28" i="3"/>
  <c r="P29" i="3"/>
  <c r="P31" i="3"/>
  <c r="P32" i="3"/>
  <c r="P42" i="3"/>
  <c r="P43" i="3"/>
  <c r="P279" i="3"/>
  <c r="P210" i="3"/>
  <c r="P211" i="3"/>
  <c r="P35" i="3"/>
  <c r="P34" i="3"/>
  <c r="P33" i="3"/>
  <c r="P280" i="3"/>
  <c r="P281" i="3"/>
  <c r="P282" i="3"/>
  <c r="P213" i="3"/>
  <c r="P212" i="3"/>
  <c r="P36" i="3"/>
  <c r="P38" i="3"/>
  <c r="P37" i="3"/>
  <c r="P215" i="3"/>
  <c r="P214" i="3"/>
  <c r="P283" i="3"/>
  <c r="P284" i="3"/>
  <c r="P217" i="3"/>
  <c r="P216" i="3"/>
  <c r="P39" i="3"/>
  <c r="P41" i="3"/>
  <c r="P40" i="3"/>
  <c r="P219" i="3"/>
  <c r="P218" i="3"/>
  <c r="P285" i="3"/>
  <c r="P286" i="3"/>
  <c r="P287" i="3"/>
  <c r="P45" i="3"/>
  <c r="P44" i="3"/>
  <c r="P222" i="3"/>
  <c r="P220" i="3"/>
  <c r="P223" i="3"/>
  <c r="P221" i="3"/>
  <c r="P288" i="3"/>
  <c r="P2" i="3"/>
  <c r="P3" i="3"/>
  <c r="U173" i="3" l="1"/>
  <c r="U174" i="3"/>
  <c r="U367" i="3"/>
  <c r="U340" i="3"/>
  <c r="U339" i="3"/>
  <c r="U369" i="3"/>
  <c r="U368" i="3"/>
  <c r="U171" i="3"/>
  <c r="U172" i="3"/>
  <c r="U169" i="3"/>
  <c r="U170" i="3"/>
  <c r="U166" i="3"/>
  <c r="U167" i="3"/>
  <c r="U161" i="3"/>
  <c r="U165" i="3"/>
  <c r="U159" i="3"/>
  <c r="U160" i="3"/>
  <c r="U157" i="3"/>
  <c r="U158" i="3"/>
  <c r="U155" i="3"/>
  <c r="U156" i="3"/>
  <c r="U153" i="3"/>
  <c r="U154" i="3"/>
  <c r="U149" i="3"/>
  <c r="U152" i="3"/>
  <c r="U148" i="3"/>
  <c r="U151" i="3"/>
  <c r="U146" i="3"/>
  <c r="U147" i="3"/>
  <c r="U145" i="3"/>
  <c r="U143" i="3"/>
  <c r="U144" i="3"/>
  <c r="U142" i="3"/>
  <c r="U139" i="3"/>
  <c r="U135" i="3"/>
  <c r="U138" i="3"/>
  <c r="U141" i="3"/>
  <c r="U140" i="3"/>
  <c r="U136" i="3"/>
  <c r="U338" i="3"/>
  <c r="U337" i="3"/>
  <c r="U126" i="3"/>
  <c r="U132" i="3"/>
  <c r="U131" i="3"/>
  <c r="U130" i="3"/>
  <c r="T2" i="3"/>
  <c r="U2" i="3" s="1"/>
  <c r="Q2" i="3"/>
  <c r="R2" i="3" s="1"/>
  <c r="T213" i="3"/>
  <c r="Q213" i="3"/>
  <c r="R213" i="3" s="1"/>
  <c r="T35" i="3"/>
  <c r="Q35" i="3"/>
  <c r="R35" i="3" s="1"/>
  <c r="T28" i="3"/>
  <c r="Q28" i="3"/>
  <c r="R28" i="3" s="1"/>
  <c r="T209" i="3"/>
  <c r="Q209" i="3"/>
  <c r="R209" i="3" s="1"/>
  <c r="T23" i="3"/>
  <c r="Q23" i="3"/>
  <c r="R23" i="3" s="1"/>
  <c r="T202" i="3"/>
  <c r="Q202" i="3"/>
  <c r="R202" i="3" s="1"/>
  <c r="T196" i="3"/>
  <c r="Q196" i="3"/>
  <c r="R196" i="3" s="1"/>
  <c r="T7" i="3"/>
  <c r="Q7" i="3"/>
  <c r="T6" i="3"/>
  <c r="Q6" i="3"/>
  <c r="R6" i="3" s="1"/>
  <c r="T288" i="3"/>
  <c r="Q288" i="3"/>
  <c r="R288" i="3" s="1"/>
  <c r="T221" i="3"/>
  <c r="Q221" i="3"/>
  <c r="R221" i="3" s="1"/>
  <c r="T280" i="3"/>
  <c r="Q280" i="3"/>
  <c r="R280" i="3" s="1"/>
  <c r="T211" i="3"/>
  <c r="Q211" i="3"/>
  <c r="R211" i="3" s="1"/>
  <c r="T24" i="3"/>
  <c r="Q24" i="3"/>
  <c r="R24" i="3" s="1"/>
  <c r="T203" i="3"/>
  <c r="Q203" i="3"/>
  <c r="R203" i="3" s="1"/>
  <c r="T191" i="3"/>
  <c r="Q191" i="3"/>
  <c r="R191" i="3" s="1"/>
  <c r="T223" i="3"/>
  <c r="Q223" i="3"/>
  <c r="R223" i="3" s="1"/>
  <c r="T44" i="3"/>
  <c r="Q44" i="3"/>
  <c r="R44" i="3" s="1"/>
  <c r="T40" i="3"/>
  <c r="Q40" i="3"/>
  <c r="R40" i="3" s="1"/>
  <c r="T281" i="3"/>
  <c r="Q281" i="3"/>
  <c r="R281" i="3" s="1"/>
  <c r="T43" i="3"/>
  <c r="Q43" i="3"/>
  <c r="R43" i="3" s="1"/>
  <c r="T206" i="3"/>
  <c r="Q206" i="3"/>
  <c r="R206" i="3" s="1"/>
  <c r="T25" i="3"/>
  <c r="Q25" i="3"/>
  <c r="R25" i="3" s="1"/>
  <c r="T20" i="3"/>
  <c r="Q20" i="3"/>
  <c r="R20" i="3" s="1"/>
  <c r="T21" i="3"/>
  <c r="Q21" i="3"/>
  <c r="R21" i="3" s="1"/>
  <c r="T19" i="3"/>
  <c r="Q19" i="3"/>
  <c r="R19" i="3" s="1"/>
  <c r="T16" i="3"/>
  <c r="Q16" i="3"/>
  <c r="R16" i="3" s="1"/>
  <c r="T189" i="3"/>
  <c r="Q189" i="3"/>
  <c r="R189" i="3" s="1"/>
  <c r="T220" i="3"/>
  <c r="Q220" i="3"/>
  <c r="R220" i="3" s="1"/>
  <c r="T45" i="3"/>
  <c r="Q45" i="3"/>
  <c r="R45" i="3" s="1"/>
  <c r="T41" i="3"/>
  <c r="Q41" i="3"/>
  <c r="R41" i="3" s="1"/>
  <c r="T39" i="3"/>
  <c r="Q39" i="3"/>
  <c r="R39" i="3" s="1"/>
  <c r="T283" i="3"/>
  <c r="Q283" i="3"/>
  <c r="R283" i="3" s="1"/>
  <c r="T36" i="3"/>
  <c r="Q36" i="3"/>
  <c r="R36" i="3" s="1"/>
  <c r="T210" i="3"/>
  <c r="Q210" i="3"/>
  <c r="R210" i="3" s="1"/>
  <c r="T207" i="3"/>
  <c r="Q207" i="3"/>
  <c r="R207" i="3" s="1"/>
  <c r="T200" i="3"/>
  <c r="Q200" i="3"/>
  <c r="R200" i="3" s="1"/>
  <c r="T198" i="3"/>
  <c r="Q198" i="3"/>
  <c r="R198" i="3" s="1"/>
  <c r="T18" i="3"/>
  <c r="Q18" i="3"/>
  <c r="R18" i="3" s="1"/>
  <c r="T12" i="3"/>
  <c r="Q12" i="3"/>
  <c r="R12" i="3" s="1"/>
  <c r="T190" i="3"/>
  <c r="Q190" i="3"/>
  <c r="R190" i="3" s="1"/>
  <c r="T187" i="3"/>
  <c r="Q187" i="3"/>
  <c r="R187" i="3" s="1"/>
  <c r="T4" i="3"/>
  <c r="U4" i="3" s="1"/>
  <c r="Q4" i="3"/>
  <c r="T185" i="3"/>
  <c r="Q185" i="3"/>
  <c r="R185" i="3" s="1"/>
  <c r="T182" i="3"/>
  <c r="Q182" i="3"/>
  <c r="R182" i="3" s="1"/>
  <c r="T222" i="3"/>
  <c r="Q222" i="3"/>
  <c r="R222" i="3" s="1"/>
  <c r="T286" i="3"/>
  <c r="Q286" i="3"/>
  <c r="R286" i="3" s="1"/>
  <c r="T285" i="3"/>
  <c r="Q285" i="3"/>
  <c r="R285" i="3" s="1"/>
  <c r="T214" i="3"/>
  <c r="Q214" i="3"/>
  <c r="R214" i="3" s="1"/>
  <c r="T37" i="3"/>
  <c r="Q37" i="3"/>
  <c r="R37" i="3" s="1"/>
  <c r="T33" i="3"/>
  <c r="Q33" i="3"/>
  <c r="R33" i="3" s="1"/>
  <c r="T279" i="3"/>
  <c r="Q279" i="3"/>
  <c r="R279" i="3" s="1"/>
  <c r="T201" i="3"/>
  <c r="Q201" i="3"/>
  <c r="R201" i="3" s="1"/>
  <c r="T199" i="3"/>
  <c r="Q199" i="3"/>
  <c r="R199" i="3" s="1"/>
  <c r="T15" i="3"/>
  <c r="Q15" i="3"/>
  <c r="T13" i="3"/>
  <c r="Q13" i="3"/>
  <c r="R13" i="3" s="1"/>
  <c r="T188" i="3"/>
  <c r="Q188" i="3"/>
  <c r="R188" i="3" s="1"/>
  <c r="T186" i="3"/>
  <c r="Q186" i="3"/>
  <c r="R186" i="3" s="1"/>
  <c r="T184" i="3"/>
  <c r="Q184" i="3"/>
  <c r="R184" i="3" s="1"/>
  <c r="T183" i="3"/>
  <c r="Q183" i="3"/>
  <c r="R183" i="3" s="1"/>
  <c r="T218" i="3"/>
  <c r="Q218" i="3"/>
  <c r="R218" i="3" s="1"/>
  <c r="T216" i="3"/>
  <c r="Q216" i="3"/>
  <c r="R216" i="3" s="1"/>
  <c r="T215" i="3"/>
  <c r="Q215" i="3"/>
  <c r="R215" i="3" s="1"/>
  <c r="T38" i="3"/>
  <c r="Q38" i="3"/>
  <c r="R38" i="3" s="1"/>
  <c r="T282" i="3"/>
  <c r="Q282" i="3"/>
  <c r="R282" i="3" s="1"/>
  <c r="T26" i="3"/>
  <c r="Q26" i="3"/>
  <c r="R26" i="3" s="1"/>
  <c r="T22" i="3"/>
  <c r="Q22" i="3"/>
  <c r="R22" i="3" s="1"/>
  <c r="T17" i="3"/>
  <c r="Q17" i="3"/>
  <c r="R17" i="3" s="1"/>
  <c r="T194" i="3"/>
  <c r="Q194" i="3"/>
  <c r="R194" i="3" s="1"/>
  <c r="T192" i="3"/>
  <c r="Q192" i="3"/>
  <c r="R192" i="3" s="1"/>
  <c r="T11" i="3"/>
  <c r="Q11" i="3"/>
  <c r="T180" i="3"/>
  <c r="Q180" i="3"/>
  <c r="R180" i="3" s="1"/>
  <c r="T287" i="3"/>
  <c r="Q287" i="3"/>
  <c r="R287" i="3" s="1"/>
  <c r="T219" i="3"/>
  <c r="Q219" i="3"/>
  <c r="R219" i="3" s="1"/>
  <c r="T217" i="3"/>
  <c r="Q217" i="3"/>
  <c r="R217" i="3" s="1"/>
  <c r="T42" i="3"/>
  <c r="Q42" i="3"/>
  <c r="R42" i="3" s="1"/>
  <c r="T32" i="3"/>
  <c r="Q32" i="3"/>
  <c r="R32" i="3" s="1"/>
  <c r="T31" i="3"/>
  <c r="Q31" i="3"/>
  <c r="R31" i="3" s="1"/>
  <c r="T27" i="3"/>
  <c r="Q27" i="3"/>
  <c r="R27" i="3" s="1"/>
  <c r="T204" i="3"/>
  <c r="Q204" i="3"/>
  <c r="R204" i="3" s="1"/>
  <c r="T197" i="3"/>
  <c r="Q197" i="3"/>
  <c r="R197" i="3" s="1"/>
  <c r="T195" i="3"/>
  <c r="Q195" i="3"/>
  <c r="R195" i="3" s="1"/>
  <c r="T193" i="3"/>
  <c r="Q193" i="3"/>
  <c r="R193" i="3" s="1"/>
  <c r="T8" i="3"/>
  <c r="Q8" i="3"/>
  <c r="R8" i="3" s="1"/>
  <c r="T181" i="3"/>
  <c r="Q181" i="3"/>
  <c r="R181" i="3" s="1"/>
  <c r="T178" i="3"/>
  <c r="Q178" i="3"/>
  <c r="R178" i="3" s="1"/>
  <c r="T177" i="3"/>
  <c r="Q177" i="3"/>
  <c r="T176" i="3"/>
  <c r="Q176" i="3"/>
  <c r="R176" i="3" s="1"/>
  <c r="T3" i="3"/>
  <c r="Q3" i="3"/>
  <c r="R3" i="3" s="1"/>
  <c r="T284" i="3"/>
  <c r="Q284" i="3"/>
  <c r="R284" i="3" s="1"/>
  <c r="T212" i="3"/>
  <c r="Q212" i="3"/>
  <c r="R212" i="3" s="1"/>
  <c r="T34" i="3"/>
  <c r="Q34" i="3"/>
  <c r="R34" i="3" s="1"/>
  <c r="T29" i="3"/>
  <c r="Q29" i="3"/>
  <c r="T208" i="3"/>
  <c r="Q208" i="3"/>
  <c r="R208" i="3" s="1"/>
  <c r="T205" i="3"/>
  <c r="Q205" i="3"/>
  <c r="R205" i="3" s="1"/>
  <c r="T9" i="3"/>
  <c r="Q9" i="3"/>
  <c r="R9" i="3" s="1"/>
  <c r="T5" i="3"/>
  <c r="Q5" i="3"/>
  <c r="R5" i="3" s="1"/>
  <c r="T179" i="3"/>
  <c r="Q179" i="3"/>
  <c r="R179" i="3" s="1"/>
  <c r="U288" i="3"/>
  <c r="U280" i="3"/>
  <c r="U196" i="3"/>
  <c r="U292" i="3"/>
  <c r="T225" i="3"/>
  <c r="Q225" i="3"/>
  <c r="R225" i="3" s="1"/>
  <c r="T299" i="3"/>
  <c r="Q299" i="3"/>
  <c r="R299" i="3" s="1"/>
  <c r="T232" i="3"/>
  <c r="Q232" i="3"/>
  <c r="R232" i="3" s="1"/>
  <c r="T301" i="3"/>
  <c r="Q301" i="3"/>
  <c r="R301" i="3" s="1"/>
  <c r="T57" i="3"/>
  <c r="Q57" i="3"/>
  <c r="R57" i="3" s="1"/>
  <c r="T61" i="3"/>
  <c r="Q61" i="3"/>
  <c r="R61" i="3" s="1"/>
  <c r="T237" i="3"/>
  <c r="Q237" i="3"/>
  <c r="R237" i="3" s="1"/>
  <c r="T307" i="3"/>
  <c r="Q307" i="3"/>
  <c r="T308" i="3"/>
  <c r="Q308" i="3"/>
  <c r="R308" i="3" s="1"/>
  <c r="T123" i="3"/>
  <c r="U123" i="3" s="1"/>
  <c r="Q123" i="3"/>
  <c r="R123" i="3" s="1"/>
  <c r="T249" i="3"/>
  <c r="Q249" i="3"/>
  <c r="R249" i="3" s="1"/>
  <c r="T323" i="3"/>
  <c r="Q323" i="3"/>
  <c r="R323" i="3" s="1"/>
  <c r="U281" i="3"/>
  <c r="U43" i="3"/>
  <c r="U184" i="3"/>
  <c r="T292" i="3"/>
  <c r="Q292" i="3"/>
  <c r="R292" i="3" s="1"/>
  <c r="T49" i="3"/>
  <c r="Q49" i="3"/>
  <c r="R49" i="3" s="1"/>
  <c r="T53" i="3"/>
  <c r="Q53" i="3"/>
  <c r="R53" i="3" s="1"/>
  <c r="T229" i="3"/>
  <c r="Q229" i="3"/>
  <c r="R229" i="3" s="1"/>
  <c r="U297" i="3"/>
  <c r="U300" i="3"/>
  <c r="T235" i="3"/>
  <c r="Q235" i="3"/>
  <c r="R235" i="3" s="1"/>
  <c r="T62" i="3"/>
  <c r="Q62" i="3"/>
  <c r="R62" i="3" s="1"/>
  <c r="T63" i="3"/>
  <c r="Q63" i="3"/>
  <c r="R63" i="3" s="1"/>
  <c r="T65" i="3"/>
  <c r="Q65" i="3"/>
  <c r="R65" i="3" s="1"/>
  <c r="T318" i="3"/>
  <c r="Q318" i="3"/>
  <c r="R318" i="3" s="1"/>
  <c r="T247" i="3"/>
  <c r="Q247" i="3"/>
  <c r="R247" i="3" s="1"/>
  <c r="T321" i="3"/>
  <c r="Q321" i="3"/>
  <c r="T72" i="3"/>
  <c r="Q72" i="3"/>
  <c r="R72" i="3" s="1"/>
  <c r="T75" i="3"/>
  <c r="Q75" i="3"/>
  <c r="R75" i="3" s="1"/>
  <c r="T78" i="3"/>
  <c r="Q78" i="3"/>
  <c r="R78" i="3" s="1"/>
  <c r="T252" i="3"/>
  <c r="Q252" i="3"/>
  <c r="R252" i="3" s="1"/>
  <c r="T325" i="3"/>
  <c r="Q325" i="3"/>
  <c r="R325" i="3" s="1"/>
  <c r="U285" i="3"/>
  <c r="U283" i="3"/>
  <c r="T297" i="3"/>
  <c r="Q297" i="3"/>
  <c r="R297" i="3" s="1"/>
  <c r="T300" i="3"/>
  <c r="Q300" i="3"/>
  <c r="R300" i="3" s="1"/>
  <c r="T304" i="3"/>
  <c r="Q304" i="3"/>
  <c r="R304" i="3" s="1"/>
  <c r="T244" i="3"/>
  <c r="Q244" i="3"/>
  <c r="R244" i="3" s="1"/>
  <c r="T315" i="3"/>
  <c r="Q315" i="3"/>
  <c r="R315" i="3" s="1"/>
  <c r="T245" i="3"/>
  <c r="Q245" i="3"/>
  <c r="R245" i="3" s="1"/>
  <c r="T327" i="3"/>
  <c r="Q327" i="3"/>
  <c r="U287" i="3"/>
  <c r="U286" i="3"/>
  <c r="U279" i="3"/>
  <c r="T47" i="3"/>
  <c r="Q47" i="3"/>
  <c r="R47" i="3" s="1"/>
  <c r="U290" i="3"/>
  <c r="T291" i="3"/>
  <c r="Q291" i="3"/>
  <c r="R291" i="3" s="1"/>
  <c r="T226" i="3"/>
  <c r="Q226" i="3"/>
  <c r="R226" i="3" s="1"/>
  <c r="T51" i="3"/>
  <c r="Q51" i="3"/>
  <c r="R51" i="3" s="1"/>
  <c r="T233" i="3"/>
  <c r="Q233" i="3"/>
  <c r="R233" i="3" s="1"/>
  <c r="U302" i="3"/>
  <c r="T238" i="3"/>
  <c r="Q238" i="3"/>
  <c r="R238" i="3" s="1"/>
  <c r="T313" i="3"/>
  <c r="Q313" i="3"/>
  <c r="R313" i="3" s="1"/>
  <c r="T68" i="3"/>
  <c r="Q68" i="3"/>
  <c r="R68" i="3" s="1"/>
  <c r="T316" i="3"/>
  <c r="Q316" i="3"/>
  <c r="R316" i="3" s="1"/>
  <c r="T69" i="3"/>
  <c r="Q69" i="3"/>
  <c r="R69" i="3" s="1"/>
  <c r="T319" i="3"/>
  <c r="Q319" i="3"/>
  <c r="R319" i="3" s="1"/>
  <c r="T250" i="3"/>
  <c r="Q250" i="3"/>
  <c r="R250" i="3" s="1"/>
  <c r="T324" i="3"/>
  <c r="Q324" i="3"/>
  <c r="R324" i="3" s="1"/>
  <c r="U282" i="3"/>
  <c r="U3" i="3"/>
  <c r="T290" i="3"/>
  <c r="Q290" i="3"/>
  <c r="R290" i="3" s="1"/>
  <c r="T293" i="3"/>
  <c r="Q293" i="3"/>
  <c r="R293" i="3" s="1"/>
  <c r="T295" i="3"/>
  <c r="Q295" i="3"/>
  <c r="R295" i="3" s="1"/>
  <c r="T230" i="3"/>
  <c r="Q230" i="3"/>
  <c r="R230" i="3" s="1"/>
  <c r="T55" i="3"/>
  <c r="Q55" i="3"/>
  <c r="R55" i="3" s="1"/>
  <c r="T302" i="3"/>
  <c r="Q302" i="3"/>
  <c r="R302" i="3" s="1"/>
  <c r="U306" i="3"/>
  <c r="T241" i="3"/>
  <c r="Q241" i="3"/>
  <c r="R241" i="3" s="1"/>
  <c r="U240" i="3"/>
  <c r="U309" i="3"/>
  <c r="T58" i="3"/>
  <c r="Q58" i="3"/>
  <c r="R58" i="3" s="1"/>
  <c r="T64" i="3"/>
  <c r="Q64" i="3"/>
  <c r="R64" i="3" s="1"/>
  <c r="T311" i="3"/>
  <c r="Q311" i="3"/>
  <c r="R311" i="3" s="1"/>
  <c r="T66" i="3"/>
  <c r="Q66" i="3"/>
  <c r="R66" i="3" s="1"/>
  <c r="T248" i="3"/>
  <c r="Q248" i="3"/>
  <c r="R248" i="3" s="1"/>
  <c r="T73" i="3"/>
  <c r="Q73" i="3"/>
  <c r="R73" i="3" s="1"/>
  <c r="T76" i="3"/>
  <c r="Q76" i="3"/>
  <c r="R76" i="3" s="1"/>
  <c r="T80" i="3"/>
  <c r="Q80" i="3"/>
  <c r="R80" i="3" s="1"/>
  <c r="T253" i="3"/>
  <c r="Q253" i="3"/>
  <c r="R253" i="3" s="1"/>
  <c r="U42" i="3"/>
  <c r="T224" i="3"/>
  <c r="Q224" i="3"/>
  <c r="R224" i="3" s="1"/>
  <c r="T54" i="3"/>
  <c r="Q54" i="3"/>
  <c r="R54" i="3" s="1"/>
  <c r="T298" i="3"/>
  <c r="Q298" i="3"/>
  <c r="R298" i="3" s="1"/>
  <c r="T305" i="3"/>
  <c r="Q305" i="3"/>
  <c r="R305" i="3" s="1"/>
  <c r="T60" i="3"/>
  <c r="Q60" i="3"/>
  <c r="R60" i="3" s="1"/>
  <c r="T236" i="3"/>
  <c r="Q236" i="3"/>
  <c r="R236" i="3" s="1"/>
  <c r="T306" i="3"/>
  <c r="Q306" i="3"/>
  <c r="R306" i="3" s="1"/>
  <c r="T240" i="3"/>
  <c r="Q240" i="3"/>
  <c r="R240" i="3" s="1"/>
  <c r="T309" i="3"/>
  <c r="Q309" i="3"/>
  <c r="R309" i="3" s="1"/>
  <c r="T310" i="3"/>
  <c r="Q310" i="3"/>
  <c r="R310" i="3" s="1"/>
  <c r="T246" i="3"/>
  <c r="Q246" i="3"/>
  <c r="R246" i="3" s="1"/>
  <c r="T322" i="3"/>
  <c r="Q322" i="3"/>
  <c r="R322" i="3" s="1"/>
  <c r="U284" i="3"/>
  <c r="U176" i="3"/>
  <c r="T46" i="3"/>
  <c r="Q46" i="3"/>
  <c r="R46" i="3" s="1"/>
  <c r="T48" i="3"/>
  <c r="Q48" i="3"/>
  <c r="R48" i="3" s="1"/>
  <c r="T227" i="3"/>
  <c r="Q227" i="3"/>
  <c r="R227" i="3" s="1"/>
  <c r="T52" i="3"/>
  <c r="Q52" i="3"/>
  <c r="R52" i="3" s="1"/>
  <c r="T228" i="3"/>
  <c r="Q228" i="3"/>
  <c r="R228" i="3" s="1"/>
  <c r="T234" i="3"/>
  <c r="Q234" i="3"/>
  <c r="R234" i="3" s="1"/>
  <c r="U303" i="3"/>
  <c r="T239" i="3"/>
  <c r="Q239" i="3"/>
  <c r="R239" i="3" s="1"/>
  <c r="T67" i="3"/>
  <c r="Q67" i="3"/>
  <c r="R67" i="3" s="1"/>
  <c r="T317" i="3"/>
  <c r="Q317" i="3"/>
  <c r="R317" i="3" s="1"/>
  <c r="T70" i="3"/>
  <c r="Q70" i="3"/>
  <c r="R70" i="3" s="1"/>
  <c r="T320" i="3"/>
  <c r="Q320" i="3"/>
  <c r="R320" i="3" s="1"/>
  <c r="T74" i="3"/>
  <c r="Q74" i="3"/>
  <c r="R74" i="3" s="1"/>
  <c r="T77" i="3"/>
  <c r="Q77" i="3"/>
  <c r="R77" i="3" s="1"/>
  <c r="T251" i="3"/>
  <c r="Q251" i="3"/>
  <c r="R251" i="3" s="1"/>
  <c r="T79" i="3"/>
  <c r="Q79" i="3"/>
  <c r="R79" i="3" s="1"/>
  <c r="T81" i="3"/>
  <c r="Q81" i="3"/>
  <c r="R81" i="3" s="1"/>
  <c r="T289" i="3"/>
  <c r="Q289" i="3"/>
  <c r="R289" i="3" s="1"/>
  <c r="U289" i="3"/>
  <c r="T294" i="3"/>
  <c r="Q294" i="3"/>
  <c r="R294" i="3" s="1"/>
  <c r="T50" i="3"/>
  <c r="Q50" i="3"/>
  <c r="R50" i="3" s="1"/>
  <c r="T296" i="3"/>
  <c r="Q296" i="3"/>
  <c r="R296" i="3" s="1"/>
  <c r="T231" i="3"/>
  <c r="Q231" i="3"/>
  <c r="R231" i="3" s="1"/>
  <c r="T56" i="3"/>
  <c r="Q56" i="3"/>
  <c r="R56" i="3" s="1"/>
  <c r="U301" i="3"/>
  <c r="T303" i="3"/>
  <c r="Q303" i="3"/>
  <c r="R303" i="3" s="1"/>
  <c r="T242" i="3"/>
  <c r="Q242" i="3"/>
  <c r="U308" i="3"/>
  <c r="T59" i="3"/>
  <c r="Q59" i="3"/>
  <c r="T243" i="3"/>
  <c r="Q243" i="3"/>
  <c r="R243" i="3" s="1"/>
  <c r="T312" i="3"/>
  <c r="Q312" i="3"/>
  <c r="T314" i="3"/>
  <c r="Q314" i="3"/>
  <c r="R314" i="3" s="1"/>
  <c r="T71" i="3"/>
  <c r="Q71" i="3"/>
  <c r="R71" i="3" s="1"/>
  <c r="T326" i="3"/>
  <c r="Q326" i="3"/>
  <c r="R326" i="3" s="1"/>
  <c r="T254" i="3"/>
  <c r="Q254" i="3"/>
  <c r="R254" i="3" s="1"/>
  <c r="S175" i="3" l="1"/>
  <c r="S173" i="3"/>
  <c r="S174" i="3"/>
  <c r="S171" i="3"/>
  <c r="S172" i="3"/>
  <c r="U275" i="3"/>
  <c r="U276" i="3"/>
  <c r="S169" i="3"/>
  <c r="S170" i="3"/>
  <c r="U122" i="3"/>
  <c r="U121" i="3"/>
  <c r="U364" i="3"/>
  <c r="U366" i="3"/>
  <c r="U365" i="3"/>
  <c r="U120" i="3"/>
  <c r="S167" i="3"/>
  <c r="S168" i="3"/>
  <c r="S165" i="3"/>
  <c r="S166" i="3"/>
  <c r="S164" i="3"/>
  <c r="S161" i="3"/>
  <c r="U272" i="3"/>
  <c r="U273" i="3"/>
  <c r="S163" i="3"/>
  <c r="S160" i="3"/>
  <c r="S159" i="3"/>
  <c r="S162" i="3"/>
  <c r="S157" i="3"/>
  <c r="S158" i="3"/>
  <c r="U119" i="3"/>
  <c r="U118" i="3"/>
  <c r="U117" i="3"/>
  <c r="U361" i="3"/>
  <c r="U363" i="3"/>
  <c r="U362" i="3"/>
  <c r="S155" i="3"/>
  <c r="S156" i="3"/>
  <c r="S153" i="3"/>
  <c r="S154" i="3"/>
  <c r="U270" i="3"/>
  <c r="U271" i="3"/>
  <c r="U115" i="3"/>
  <c r="U116" i="3"/>
  <c r="U359" i="3"/>
  <c r="U360" i="3"/>
  <c r="U358" i="3"/>
  <c r="U114" i="3"/>
  <c r="U112" i="3"/>
  <c r="U113" i="3"/>
  <c r="U111" i="3"/>
  <c r="S151" i="3"/>
  <c r="S152" i="3"/>
  <c r="S149" i="3"/>
  <c r="S148" i="3"/>
  <c r="S150" i="3"/>
  <c r="U108" i="3"/>
  <c r="U110" i="3"/>
  <c r="U109" i="3"/>
  <c r="U103" i="3"/>
  <c r="U104" i="3"/>
  <c r="U101" i="3"/>
  <c r="U102" i="3"/>
  <c r="S146" i="3"/>
  <c r="S147" i="3"/>
  <c r="U357" i="3"/>
  <c r="U269" i="3"/>
  <c r="U106" i="3"/>
  <c r="U268" i="3"/>
  <c r="U107" i="3"/>
  <c r="U355" i="3"/>
  <c r="U356" i="3"/>
  <c r="U105" i="3"/>
  <c r="S143" i="3"/>
  <c r="S142" i="3"/>
  <c r="S144" i="3"/>
  <c r="S145" i="3"/>
  <c r="S138" i="3"/>
  <c r="S127" i="3"/>
  <c r="S136" i="3"/>
  <c r="S140" i="3"/>
  <c r="S124" i="3"/>
  <c r="S137" i="3"/>
  <c r="S135" i="3"/>
  <c r="S139" i="3"/>
  <c r="S134" i="3"/>
  <c r="S141" i="3"/>
  <c r="U267" i="3"/>
  <c r="U351" i="3"/>
  <c r="U98" i="3"/>
  <c r="U266" i="3"/>
  <c r="U349" i="3"/>
  <c r="U99" i="3"/>
  <c r="U350" i="3"/>
  <c r="U100" i="3"/>
  <c r="U353" i="3"/>
  <c r="U348" i="3"/>
  <c r="U347" i="3"/>
  <c r="U265" i="3"/>
  <c r="U264" i="3"/>
  <c r="U97" i="3"/>
  <c r="U96" i="3"/>
  <c r="U341" i="3"/>
  <c r="U263" i="3"/>
  <c r="U262" i="3"/>
  <c r="U345" i="3"/>
  <c r="U344" i="3"/>
  <c r="S133" i="3"/>
  <c r="S130" i="3"/>
  <c r="S131" i="3"/>
  <c r="S132" i="3"/>
  <c r="U95" i="3"/>
  <c r="U94" i="3"/>
  <c r="U92" i="3"/>
  <c r="U93" i="3"/>
  <c r="U343" i="3"/>
  <c r="U7" i="3"/>
  <c r="U6" i="3"/>
  <c r="U178" i="3"/>
  <c r="U177" i="3"/>
  <c r="U15" i="3"/>
  <c r="U192" i="3"/>
  <c r="U225" i="3"/>
  <c r="U212" i="3"/>
  <c r="U35" i="3"/>
  <c r="U219" i="3"/>
  <c r="U40" i="3"/>
  <c r="U237" i="3"/>
  <c r="U199" i="3"/>
  <c r="U206" i="3"/>
  <c r="U195" i="3"/>
  <c r="U90" i="3"/>
  <c r="U335" i="3"/>
  <c r="U88" i="3"/>
  <c r="U259" i="3"/>
  <c r="U91" i="3"/>
  <c r="S123" i="3"/>
  <c r="S128" i="3"/>
  <c r="S125" i="3"/>
  <c r="S126" i="3"/>
  <c r="U260" i="3"/>
  <c r="U89" i="3"/>
  <c r="U129" i="3"/>
  <c r="U334" i="3"/>
  <c r="U336" i="3"/>
  <c r="U22" i="3"/>
  <c r="U21" i="3"/>
  <c r="U19" i="3"/>
  <c r="U13" i="3"/>
  <c r="U32" i="3"/>
  <c r="U26" i="3"/>
  <c r="U38" i="3"/>
  <c r="U11" i="3"/>
  <c r="U37" i="3"/>
  <c r="U8" i="3"/>
  <c r="U24" i="3"/>
  <c r="U27" i="3"/>
  <c r="U185" i="3"/>
  <c r="U188" i="3"/>
  <c r="U207" i="3"/>
  <c r="U181" i="3"/>
  <c r="U210" i="3"/>
  <c r="U180" i="3"/>
  <c r="U187" i="3"/>
  <c r="U193" i="3"/>
  <c r="U223" i="3"/>
  <c r="U179" i="3"/>
  <c r="U194" i="3"/>
  <c r="U202" i="3"/>
  <c r="U213" i="3"/>
  <c r="U203" i="3"/>
  <c r="U183" i="3"/>
  <c r="U221" i="3"/>
  <c r="U216" i="3"/>
  <c r="U214" i="3"/>
  <c r="U201" i="3"/>
  <c r="U215" i="3"/>
  <c r="U211" i="3"/>
  <c r="U204" i="3"/>
  <c r="U197" i="3"/>
  <c r="U220" i="3"/>
  <c r="U205" i="3"/>
  <c r="U222" i="3"/>
  <c r="U208" i="3"/>
  <c r="U182" i="3"/>
  <c r="U9" i="3"/>
  <c r="U45" i="3"/>
  <c r="U200" i="3"/>
  <c r="U217" i="3"/>
  <c r="U34" i="3"/>
  <c r="U41" i="3"/>
  <c r="U232" i="3"/>
  <c r="U209" i="3"/>
  <c r="U189" i="3"/>
  <c r="U186" i="3"/>
  <c r="U191" i="3"/>
  <c r="U23" i="3"/>
  <c r="U5" i="3"/>
  <c r="U18" i="3"/>
  <c r="U190" i="3"/>
  <c r="U12" i="3"/>
  <c r="U198" i="3"/>
  <c r="U44" i="3"/>
  <c r="R59" i="3"/>
  <c r="U218" i="3"/>
  <c r="U291" i="3"/>
  <c r="U61" i="3"/>
  <c r="U323" i="3"/>
  <c r="U57" i="3"/>
  <c r="U258" i="3"/>
  <c r="U67" i="3"/>
  <c r="U20" i="3"/>
  <c r="U298" i="3"/>
  <c r="U254" i="3"/>
  <c r="U71" i="3"/>
  <c r="U243" i="3"/>
  <c r="U242" i="3"/>
  <c r="U56" i="3"/>
  <c r="U50" i="3"/>
  <c r="U331" i="3"/>
  <c r="U322" i="3"/>
  <c r="U310" i="3"/>
  <c r="U54" i="3"/>
  <c r="U238" i="3"/>
  <c r="S176" i="3"/>
  <c r="U296" i="3"/>
  <c r="U256" i="3"/>
  <c r="U317" i="3"/>
  <c r="U52" i="3"/>
  <c r="U246" i="3"/>
  <c r="U305" i="3"/>
  <c r="U68" i="3"/>
  <c r="U314" i="3"/>
  <c r="U59" i="3"/>
  <c r="U257" i="3"/>
  <c r="U228" i="3"/>
  <c r="U85" i="3"/>
  <c r="U330" i="3"/>
  <c r="U236" i="3"/>
  <c r="U224" i="3"/>
  <c r="S43" i="3"/>
  <c r="S42" i="3"/>
  <c r="S2" i="3"/>
  <c r="S3" i="3"/>
  <c r="U312" i="3"/>
  <c r="U231" i="3"/>
  <c r="U81" i="3"/>
  <c r="U320" i="3"/>
  <c r="U46" i="3"/>
  <c r="U28" i="3"/>
  <c r="U76" i="3"/>
  <c r="U307" i="3"/>
  <c r="U299" i="3"/>
  <c r="U249" i="3"/>
  <c r="U82" i="3"/>
  <c r="U230" i="3"/>
  <c r="U253" i="3"/>
  <c r="U248" i="3"/>
  <c r="U25" i="3"/>
  <c r="U251" i="3"/>
  <c r="U239" i="3"/>
  <c r="U234" i="3"/>
  <c r="U227" i="3"/>
  <c r="U333" i="3"/>
  <c r="U79" i="3"/>
  <c r="U74" i="3"/>
  <c r="U332" i="3"/>
  <c r="U83" i="3"/>
  <c r="U64" i="3"/>
  <c r="U63" i="3"/>
  <c r="U78" i="3"/>
  <c r="U84" i="3"/>
  <c r="U51" i="3"/>
  <c r="U49" i="3"/>
  <c r="U87" i="3"/>
  <c r="U80" i="3"/>
  <c r="U55" i="3"/>
  <c r="U66" i="3"/>
  <c r="U72" i="3"/>
  <c r="U86" i="3"/>
  <c r="U69" i="3"/>
  <c r="U73" i="3"/>
  <c r="U31" i="3"/>
  <c r="U77" i="3"/>
  <c r="U48" i="3"/>
  <c r="U328" i="3"/>
  <c r="U311" i="3"/>
  <c r="U293" i="3"/>
  <c r="U326" i="3"/>
  <c r="U294" i="3"/>
  <c r="U255" i="3"/>
  <c r="U70" i="3"/>
  <c r="U233" i="3"/>
  <c r="U229" i="3"/>
  <c r="U241" i="3"/>
  <c r="U329" i="3"/>
  <c r="U60" i="3"/>
  <c r="U250" i="3"/>
  <c r="U16" i="3"/>
  <c r="U17" i="3"/>
  <c r="U318" i="3"/>
  <c r="U29" i="3"/>
  <c r="U58" i="3"/>
  <c r="U295" i="3"/>
  <c r="U324" i="3"/>
  <c r="U313" i="3"/>
  <c r="U244" i="3"/>
  <c r="U247" i="3"/>
  <c r="U316" i="3"/>
  <c r="U226" i="3"/>
  <c r="U327" i="3"/>
  <c r="U245" i="3"/>
  <c r="U321" i="3"/>
  <c r="U315" i="3"/>
  <c r="U252" i="3"/>
  <c r="U319" i="3"/>
  <c r="U304" i="3"/>
  <c r="U325" i="3"/>
  <c r="U75" i="3"/>
  <c r="U65" i="3"/>
  <c r="U62" i="3"/>
  <c r="U235" i="3"/>
  <c r="U39" i="3"/>
  <c r="U53" i="3"/>
  <c r="U33" i="3"/>
  <c r="U47" i="3"/>
  <c r="U36" i="3"/>
  <c r="R7" i="3"/>
  <c r="R327" i="3"/>
  <c r="R242" i="3"/>
  <c r="R15" i="3"/>
  <c r="R177" i="3"/>
  <c r="R321" i="3"/>
  <c r="R4" i="3"/>
  <c r="R29" i="3"/>
  <c r="R312" i="3"/>
  <c r="R11" i="3"/>
  <c r="R307" i="3"/>
  <c r="S30" i="3" l="1"/>
  <c r="S10" i="3"/>
  <c r="S339" i="3"/>
  <c r="S340" i="3"/>
  <c r="S367" i="3"/>
  <c r="S368" i="3"/>
  <c r="S369" i="3"/>
  <c r="S278" i="3"/>
  <c r="S277" i="3"/>
  <c r="S276" i="3"/>
  <c r="S275" i="3"/>
  <c r="S274" i="3"/>
  <c r="S121" i="3"/>
  <c r="S122" i="3"/>
  <c r="S365" i="3"/>
  <c r="S366" i="3"/>
  <c r="S364" i="3"/>
  <c r="S120" i="3"/>
  <c r="S273" i="3"/>
  <c r="S181" i="3"/>
  <c r="S272" i="3"/>
  <c r="S118" i="3"/>
  <c r="S119" i="3"/>
  <c r="S117" i="3"/>
  <c r="S363" i="3"/>
  <c r="S362" i="3"/>
  <c r="S297" i="3"/>
  <c r="S361" i="3"/>
  <c r="S270" i="3"/>
  <c r="S271" i="3"/>
  <c r="S115" i="3"/>
  <c r="S116" i="3"/>
  <c r="S358" i="3"/>
  <c r="S359" i="3"/>
  <c r="S360" i="3"/>
  <c r="S114" i="3"/>
  <c r="S113" i="3"/>
  <c r="S112" i="3"/>
  <c r="S111" i="3"/>
  <c r="S108" i="3"/>
  <c r="S110" i="3"/>
  <c r="S109" i="3"/>
  <c r="S104" i="3"/>
  <c r="S103" i="3"/>
  <c r="S102" i="3"/>
  <c r="S101" i="3"/>
  <c r="S268" i="3"/>
  <c r="S106" i="3"/>
  <c r="S355" i="3"/>
  <c r="S269" i="3"/>
  <c r="S107" i="3"/>
  <c r="S356" i="3"/>
  <c r="S357" i="3"/>
  <c r="S105" i="3"/>
  <c r="S354" i="3"/>
  <c r="S98" i="3"/>
  <c r="S350" i="3"/>
  <c r="S266" i="3"/>
  <c r="S349" i="3"/>
  <c r="S267" i="3"/>
  <c r="S352" i="3"/>
  <c r="S351" i="3"/>
  <c r="S99" i="3"/>
  <c r="S100" i="3"/>
  <c r="S353" i="3"/>
  <c r="S347" i="3"/>
  <c r="S348" i="3"/>
  <c r="S97" i="3"/>
  <c r="S265" i="3"/>
  <c r="S96" i="3"/>
  <c r="S264" i="3"/>
  <c r="S92" i="3"/>
  <c r="S95" i="3"/>
  <c r="S345" i="3"/>
  <c r="S94" i="3"/>
  <c r="S343" i="3"/>
  <c r="S337" i="3"/>
  <c r="S93" i="3"/>
  <c r="S338" i="3"/>
  <c r="S346" i="3"/>
  <c r="S342" i="3"/>
  <c r="S262" i="3"/>
  <c r="S344" i="3"/>
  <c r="S263" i="3"/>
  <c r="S341" i="3"/>
  <c r="S89" i="3"/>
  <c r="S259" i="3"/>
  <c r="S260" i="3"/>
  <c r="S129" i="3"/>
  <c r="S91" i="3"/>
  <c r="S261" i="3"/>
  <c r="S335" i="3"/>
  <c r="S90" i="3"/>
  <c r="S336" i="3"/>
  <c r="S334" i="3"/>
  <c r="S88" i="3"/>
  <c r="S77" i="3"/>
  <c r="S44" i="3"/>
  <c r="S60" i="3"/>
  <c r="S322" i="3"/>
  <c r="S279" i="3"/>
  <c r="S309" i="3"/>
  <c r="S280" i="3"/>
  <c r="S284" i="3"/>
  <c r="S293" i="3"/>
  <c r="S296" i="3"/>
  <c r="S200" i="3"/>
  <c r="S224" i="3"/>
  <c r="S226" i="3"/>
  <c r="S236" i="3"/>
  <c r="S239" i="3"/>
  <c r="S242" i="3"/>
  <c r="S241" i="3"/>
  <c r="S252" i="3"/>
  <c r="S195" i="3"/>
  <c r="S179" i="3"/>
  <c r="S53" i="3"/>
  <c r="S75" i="3"/>
  <c r="S65" i="3"/>
  <c r="S81" i="3"/>
  <c r="S64" i="3"/>
  <c r="S27" i="3"/>
  <c r="S61" i="3"/>
  <c r="S56" i="3"/>
  <c r="S55" i="3"/>
  <c r="S73" i="3"/>
  <c r="S4" i="3"/>
  <c r="S295" i="3"/>
  <c r="S318" i="3"/>
  <c r="S305" i="3"/>
  <c r="S291" i="3"/>
  <c r="S196" i="3"/>
  <c r="S221" i="3"/>
  <c r="S220" i="3"/>
  <c r="S230" i="3"/>
  <c r="S211" i="3"/>
  <c r="S238" i="3"/>
  <c r="S235" i="3"/>
  <c r="S247" i="3"/>
  <c r="S183" i="3"/>
  <c r="S189" i="3"/>
  <c r="S58" i="3"/>
  <c r="S50" i="3"/>
  <c r="S62" i="3"/>
  <c r="S20" i="3"/>
  <c r="S35" i="3"/>
  <c r="S48" i="3"/>
  <c r="S80" i="3"/>
  <c r="S24" i="3"/>
  <c r="S288" i="3"/>
  <c r="S332" i="3"/>
  <c r="S314" i="3"/>
  <c r="S298" i="3"/>
  <c r="S321" i="3"/>
  <c r="S290" i="3"/>
  <c r="S255" i="3"/>
  <c r="S194" i="3"/>
  <c r="S208" i="3"/>
  <c r="S215" i="3"/>
  <c r="S214" i="3"/>
  <c r="S210" i="3"/>
  <c r="S229" i="3"/>
  <c r="S228" i="3"/>
  <c r="S243" i="3"/>
  <c r="S188" i="3"/>
  <c r="S184" i="3"/>
  <c r="S25" i="3"/>
  <c r="S79" i="3"/>
  <c r="S74" i="3"/>
  <c r="S33" i="3"/>
  <c r="S16" i="3"/>
  <c r="S87" i="3"/>
  <c r="S78" i="3"/>
  <c r="S51" i="3"/>
  <c r="S66" i="3"/>
  <c r="S38" i="3"/>
  <c r="S21" i="3"/>
  <c r="S70" i="3"/>
  <c r="S69" i="3"/>
  <c r="S5" i="3"/>
  <c r="S333" i="3"/>
  <c r="S315" i="3"/>
  <c r="S311" i="3"/>
  <c r="S292" i="3"/>
  <c r="S308" i="3"/>
  <c r="S330" i="3"/>
  <c r="S289" i="3"/>
  <c r="S251" i="3"/>
  <c r="S187" i="3"/>
  <c r="S254" i="3"/>
  <c r="S213" i="3"/>
  <c r="S212" i="3"/>
  <c r="S206" i="3"/>
  <c r="S204" i="3"/>
  <c r="S219" i="3"/>
  <c r="S234" i="3"/>
  <c r="S185" i="3"/>
  <c r="S180" i="3"/>
  <c r="S68" i="3"/>
  <c r="S76" i="3"/>
  <c r="S28" i="3"/>
  <c r="S71" i="3"/>
  <c r="S72" i="3"/>
  <c r="S7" i="3"/>
  <c r="S32" i="3"/>
  <c r="S26" i="3"/>
  <c r="S331" i="3"/>
  <c r="S287" i="3"/>
  <c r="S312" i="3"/>
  <c r="S303" i="3"/>
  <c r="S325" i="3"/>
  <c r="S306" i="3"/>
  <c r="S324" i="3"/>
  <c r="S329" i="3"/>
  <c r="S285" i="3"/>
  <c r="S233" i="3"/>
  <c r="S256" i="3"/>
  <c r="S249" i="3"/>
  <c r="S203" i="3"/>
  <c r="S207" i="3"/>
  <c r="S205" i="3"/>
  <c r="S199" i="3"/>
  <c r="S217" i="3"/>
  <c r="S223" i="3"/>
  <c r="S177" i="3"/>
  <c r="S178" i="3"/>
  <c r="S39" i="3"/>
  <c r="S47" i="3"/>
  <c r="S31" i="3"/>
  <c r="S86" i="3"/>
  <c r="S52" i="3"/>
  <c r="S63" i="3"/>
  <c r="S49" i="3"/>
  <c r="S34" i="3"/>
  <c r="S67" i="3"/>
  <c r="S45" i="3"/>
  <c r="S328" i="3"/>
  <c r="S286" i="3"/>
  <c r="S302" i="3"/>
  <c r="S299" i="3"/>
  <c r="S316" i="3"/>
  <c r="S301" i="3"/>
  <c r="S320" i="3"/>
  <c r="S323" i="3"/>
  <c r="S283" i="3"/>
  <c r="S225" i="3"/>
  <c r="S250" i="3"/>
  <c r="S240" i="3"/>
  <c r="S197" i="3"/>
  <c r="S202" i="3"/>
  <c r="S192" i="3"/>
  <c r="S258" i="3"/>
  <c r="S198" i="3"/>
  <c r="S218" i="3"/>
  <c r="S82" i="3"/>
  <c r="S54" i="3"/>
  <c r="S57" i="3"/>
  <c r="S29" i="3"/>
  <c r="S46" i="3"/>
  <c r="S13" i="3"/>
  <c r="S41" i="3"/>
  <c r="S23" i="3"/>
  <c r="S15" i="3"/>
  <c r="S83" i="3"/>
  <c r="S40" i="3"/>
  <c r="S19" i="3"/>
  <c r="S8" i="3"/>
  <c r="S327" i="3"/>
  <c r="S282" i="3"/>
  <c r="S307" i="3"/>
  <c r="S300" i="3"/>
  <c r="S313" i="3"/>
  <c r="S319" i="3"/>
  <c r="S222" i="3"/>
  <c r="S232" i="3"/>
  <c r="S237" i="3"/>
  <c r="S253" i="3"/>
  <c r="S193" i="3"/>
  <c r="S191" i="3"/>
  <c r="S248" i="3"/>
  <c r="S182" i="3"/>
  <c r="S216" i="3"/>
  <c r="S190" i="3"/>
  <c r="S17" i="3"/>
  <c r="S59" i="3"/>
  <c r="S85" i="3"/>
  <c r="S36" i="3"/>
  <c r="S84" i="3"/>
  <c r="S18" i="3"/>
  <c r="S11" i="3"/>
  <c r="S22" i="3"/>
  <c r="S12" i="3"/>
  <c r="S9" i="3"/>
  <c r="S37" i="3"/>
  <c r="S6" i="3"/>
  <c r="S326" i="3"/>
  <c r="S281" i="3"/>
  <c r="S317" i="3"/>
  <c r="S304" i="3"/>
  <c r="S294" i="3"/>
  <c r="S310" i="3"/>
  <c r="S209" i="3"/>
  <c r="S227" i="3"/>
  <c r="S231" i="3"/>
  <c r="S246" i="3"/>
  <c r="S245" i="3"/>
  <c r="S186" i="3"/>
  <c r="S244" i="3"/>
  <c r="S257" i="3"/>
  <c r="S201"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B1" authorId="0" shapeId="0" xr:uid="{00000000-0006-0000-0000-000001000000}">
      <text>
        <r>
          <rPr>
            <b/>
            <sz val="9"/>
            <color indexed="81"/>
            <rFont val="Tahoma"/>
            <family val="2"/>
          </rPr>
          <t>Vidas Matelis:</t>
        </r>
        <r>
          <rPr>
            <sz val="9"/>
            <color indexed="81"/>
            <rFont val="Tahoma"/>
            <family val="2"/>
          </rPr>
          <t xml:space="preserve">
Yes/No
Specify values Yes if you want in srcTrans worksheet calculate CashBalance column. Otherwise that column value will be 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A1" authorId="0" shapeId="0" xr:uid="{00000000-0006-0000-0000-000003000000}">
      <text>
        <r>
          <rPr>
            <b/>
            <sz val="9"/>
            <color indexed="81"/>
            <rFont val="Tahoma"/>
            <family val="2"/>
          </rPr>
          <t>Vidas Matelis:</t>
        </r>
        <r>
          <rPr>
            <sz val="9"/>
            <color indexed="81"/>
            <rFont val="Tahoma"/>
            <family val="2"/>
          </rPr>
          <t xml:space="preserve">
Report currency table.
There should be up to 4 records in this table with CurrencyID values 0..3.
CurrencyID=0 always should have ReportCurrency with value *Original*
CurrencyID=1 - record with your primary reporting currency. If you live in US, then this would be USA. If you live in Canada, then this would be CAD.
CurrencyID=2,3 - other report currencies.
Your account report currency should be in the list of report currencies.
Your symbol report currency should be in the list of report currencies. 
Portfolio Slicer supports up to 3 different report currencies. That is between accounts and symbols you should have no more that 3 different currencies, otherwise system will not work.
</t>
        </r>
      </text>
    </comment>
    <comment ref="B1" authorId="0" shapeId="0" xr:uid="{00000000-0006-0000-0000-000004000000}">
      <text>
        <r>
          <rPr>
            <b/>
            <sz val="9"/>
            <color indexed="81"/>
            <rFont val="Tahoma"/>
            <family val="2"/>
          </rPr>
          <t>Vidas Matelis:</t>
        </r>
        <r>
          <rPr>
            <sz val="9"/>
            <color indexed="81"/>
            <rFont val="Tahoma"/>
            <family val="2"/>
          </rPr>
          <t xml:space="preserve">
CurrencyID values from 0 to 3. 
Record with CurrencyID=0 should always be "*Original*"
Record with CurrencyID=1 should be Primary currency.
Record with CurrencyID=2 and 3 should be other currencies that you want to get reporting by.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A1" authorId="0" shapeId="0" xr:uid="{00000000-0006-0000-0000-000005000000}">
      <text>
        <r>
          <rPr>
            <b/>
            <sz val="9"/>
            <color indexed="81"/>
            <rFont val="Tahoma"/>
            <family val="2"/>
          </rPr>
          <t>Vidas Matelis:</t>
        </r>
        <r>
          <rPr>
            <sz val="9"/>
            <color indexed="81"/>
            <rFont val="Tahoma"/>
            <family val="2"/>
          </rPr>
          <t xml:space="preserve">
Account name. Usually uniquly identify bank/brokerage institution account.
Please use short names, recommended no longer than 10 char. When you have many account (5+) long names will not fit into allocated space, so reports will not look nice.
Examples:
V-TD-R-CAD (means: Vidas-Toronto Dominion Bank-RRSP-Canadian $)
V-SC-T-USD (means: Vidas-Scotia iTrade-TFSA-US $)
J-RO-C-CAD (means: Joint-Royal Bank-Cash-Canadian $)
Same account name will be then used in worksheet srcTrans to specify account for each transaction.
It is expected that you will have no more than 12 Accounts. Larger number of accounts might require that you adjust Pivot Tables so they do not overlap.
</t>
        </r>
      </text>
    </comment>
    <comment ref="B1" authorId="0" shapeId="0" xr:uid="{00000000-0006-0000-0000-000006000000}">
      <text>
        <r>
          <rPr>
            <b/>
            <sz val="9"/>
            <color indexed="81"/>
            <rFont val="Tahoma"/>
            <family val="2"/>
          </rPr>
          <t>Vidas Matelis:</t>
        </r>
        <r>
          <rPr>
            <sz val="9"/>
            <color indexed="81"/>
            <rFont val="Tahoma"/>
            <family val="2"/>
          </rPr>
          <t xml:space="preserve">
Portfolio - grouping of accounts. Can be used to quickly filter accounts. Use short names.
Examples:
Option 1:
Vi (means Vidas)
Di (means Diana)
Option 2:
TD (means Toronto Dominion bank)
SC (means Scotial iTrade brokerage)</t>
        </r>
      </text>
    </comment>
    <comment ref="C1" authorId="0" shapeId="0" xr:uid="{00000000-0006-0000-0000-000007000000}">
      <text>
        <r>
          <rPr>
            <b/>
            <sz val="9"/>
            <color indexed="81"/>
            <rFont val="Tahoma"/>
            <family val="2"/>
          </rPr>
          <t>Vidas Matelis:</t>
        </r>
        <r>
          <rPr>
            <sz val="9"/>
            <color indexed="81"/>
            <rFont val="Tahoma"/>
            <family val="2"/>
          </rPr>
          <t xml:space="preserve">
Account taxing. Used to quickly group accounts.
Examples:
- Cash (Cash account)
- RRSP (Registered Retirement Savings Plan)
- TFSA (Tax Free Savings Account)
- 401k
- RothIRA
Note: does impact any calculations and can be used just for grouping.</t>
        </r>
      </text>
    </comment>
    <comment ref="D1" authorId="0" shapeId="0" xr:uid="{00000000-0006-0000-0000-000008000000}">
      <text>
        <r>
          <rPr>
            <b/>
            <sz val="9"/>
            <color indexed="81"/>
            <rFont val="Tahoma"/>
            <family val="2"/>
          </rPr>
          <t>Vidas Matelis:</t>
        </r>
        <r>
          <rPr>
            <sz val="9"/>
            <color indexed="81"/>
            <rFont val="Tahoma"/>
            <family val="2"/>
          </rPr>
          <t xml:space="preserve">
Account Currency - very important field.
It is assumed that all transactions you enter in worksheet srcTrans will use currency of Account.
If value does not exists in Report Currency table (N5-N7 cells), then this cell will be red.
Values (3 char code):
USD - US Dollar
CAD - Canadian Dollar
EUR - Euro
AED - U.A.E. Dirham
ARS - Argentine Peso
AUD - Australian Dollar
BRL - Brazilian Real
CHF - Swiss Franc
CLP - Chilean Peso
CNY - Chinese Renminbi
DKK - Danish Krone
GBP - British Pound
HKD - Hong Kong Dollar
IDR - Indonesian Rupiah
ILS - Israeli New Sheqel
INR - Indian Rupee
JPY - Japanese yen
KRW - Korean Won
MXN - Mexican Peso
MYR - Malaysian Ringgit
NOK - Norwegian Krone
NZD - New Zealand Dollar
SEK - Swedish Krona
SGD - Singapore Dollar
TWD - Taiwan Dollar
ZAR - South African Rand
</t>
        </r>
      </text>
    </comment>
    <comment ref="E1" authorId="0" shapeId="0" xr:uid="{00000000-0006-0000-0000-000009000000}">
      <text>
        <r>
          <rPr>
            <b/>
            <sz val="9"/>
            <color indexed="81"/>
            <rFont val="Tahoma"/>
            <family val="2"/>
          </rPr>
          <t>Vidas Matelis:</t>
        </r>
        <r>
          <rPr>
            <sz val="9"/>
            <color indexed="81"/>
            <rFont val="Tahoma"/>
            <family val="2"/>
          </rPr>
          <t xml:space="preserve">
Value Yes/No that specifies if account is active. Account is inactive if it does not hold any stocks/cash in it and you do not want to see account info in your account summary report.
One of the Dashboard reports is filtered to show just active accounts.</t>
        </r>
      </text>
    </comment>
    <comment ref="F1" authorId="0" shapeId="0" xr:uid="{00000000-0006-0000-0000-00000A000000}">
      <text>
        <r>
          <rPr>
            <b/>
            <sz val="9"/>
            <color indexed="81"/>
            <rFont val="Tahoma"/>
            <family val="2"/>
          </rPr>
          <t>Vidas Matelis:</t>
        </r>
        <r>
          <rPr>
            <sz val="9"/>
            <color indexed="81"/>
            <rFont val="Tahoma"/>
            <family val="2"/>
          </rPr>
          <t xml:space="preserve">
Account Group 1 - grouping field.
This field is not used in any pre-built reports.
You can introduce another grouping for account and then add additional filters/slicers to existing reports.</t>
        </r>
      </text>
    </comment>
    <comment ref="G1" authorId="0" shapeId="0" xr:uid="{00000000-0006-0000-0000-00000B000000}">
      <text>
        <r>
          <rPr>
            <b/>
            <sz val="9"/>
            <color indexed="81"/>
            <rFont val="Tahoma"/>
            <family val="2"/>
          </rPr>
          <t>Vidas Matelis:</t>
        </r>
        <r>
          <rPr>
            <sz val="9"/>
            <color indexed="81"/>
            <rFont val="Tahoma"/>
            <family val="2"/>
          </rPr>
          <t xml:space="preserve">
Account Group 2 - grouping field.
This field is not used in any pre-built reports.
You can introduce another grouping for account and then add additional filters/slicers to existing reports.</t>
        </r>
      </text>
    </comment>
    <comment ref="H1" authorId="0" shapeId="0" xr:uid="{00000000-0006-0000-0000-00000C000000}">
      <text>
        <r>
          <rPr>
            <b/>
            <sz val="9"/>
            <color indexed="81"/>
            <rFont val="Tahoma"/>
            <family val="2"/>
          </rPr>
          <t>Vidas Matelis:</t>
        </r>
        <r>
          <rPr>
            <sz val="9"/>
            <color indexed="81"/>
            <rFont val="Tahoma"/>
            <family val="2"/>
          </rPr>
          <t xml:space="preserve">
Account Group 3 - grouping field.
This field is not used in any pre-built reports.
You can introduce another grouping for account and then add additional filters/slicers to existing reports.</t>
        </r>
      </text>
    </comment>
    <comment ref="J1" authorId="0" shapeId="0" xr:uid="{00000000-0006-0000-0000-00000D000000}">
      <text>
        <r>
          <rPr>
            <b/>
            <sz val="9"/>
            <color indexed="81"/>
            <rFont val="Tahoma"/>
            <family val="2"/>
          </rPr>
          <t>Vidas Matelis:</t>
        </r>
        <r>
          <rPr>
            <sz val="9"/>
            <color indexed="81"/>
            <rFont val="Tahoma"/>
            <family val="2"/>
          </rPr>
          <t xml:space="preserve">
Values Yes/No.
Not used in current release - reserved for future.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Vidas M.</author>
  </authors>
  <commentList>
    <comment ref="C1" authorId="0" shapeId="0" xr:uid="{AE1452B4-059F-4B85-93A8-B97555024E39}">
      <text>
        <r>
          <rPr>
            <b/>
            <sz val="9"/>
            <color indexed="81"/>
            <rFont val="Tahoma"/>
            <charset val="1"/>
          </rPr>
          <t>Vidas M.:</t>
        </r>
        <r>
          <rPr>
            <sz val="9"/>
            <color indexed="81"/>
            <rFont val="Tahoma"/>
            <charset val="1"/>
          </rPr>
          <t xml:space="preserve">
Symbol that should closely track allocation performance. This index performance is used to calculate your portfolio expected performance.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A1" authorId="0" shapeId="0" xr:uid="{00000000-0006-0000-0100-000001000000}">
      <text>
        <r>
          <rPr>
            <b/>
            <sz val="9"/>
            <color indexed="81"/>
            <rFont val="Tahoma"/>
            <family val="2"/>
          </rPr>
          <t>Vidas Matelis:</t>
        </r>
        <r>
          <rPr>
            <sz val="9"/>
            <color indexed="81"/>
            <rFont val="Tahoma"/>
            <family val="2"/>
          </rPr>
          <t xml:space="preserve">
Symbol - or ticker.
This symbol should match symbol that will be generated in quotes file.
Symbol examples:
MSFT
AAPL
XIU.TO (Toronto stock exchange, quotes from Yahoo finance website)
TSE:XIU (Toronto stock exchange, quotes from Google finance website)
MUTF_CA TDB900 (Mutual fund, quotes from Toronto stock exchange from Google finance website)
MUTF:AMFCX (Mutual fund, quotes from Google finance website)
AMFCX (Mutual fund, quotes from Yahoo finance website)
</t>
        </r>
      </text>
    </comment>
    <comment ref="D1" authorId="0" shapeId="0" xr:uid="{00000000-0006-0000-0100-000002000000}">
      <text>
        <r>
          <rPr>
            <b/>
            <sz val="9"/>
            <color indexed="81"/>
            <rFont val="Tahoma"/>
            <family val="2"/>
          </rPr>
          <t>Vidas Matelis:</t>
        </r>
        <r>
          <rPr>
            <sz val="9"/>
            <color indexed="81"/>
            <rFont val="Tahoma"/>
            <family val="2"/>
          </rPr>
          <t xml:space="preserve">
Management Expense Ratio for symbol specified in percents.
Most Mutual Funds have MER value between 1% and 2%.
Most ETFs have MER value between 0.05% and 0.60%.
Stocks do not have MER, so value is 0%.
When entering value, you have to include %.
Most values you will enter will be between 0% and 3%.
</t>
        </r>
      </text>
    </comment>
    <comment ref="K1" authorId="0" shapeId="0" xr:uid="{1CCB6DD5-4D51-434A-8E38-B890200E209A}">
      <text>
        <r>
          <rPr>
            <b/>
            <sz val="9"/>
            <color indexed="81"/>
            <rFont val="Tahoma"/>
            <family val="2"/>
          </rPr>
          <t>Vidas Matelis:</t>
        </r>
        <r>
          <rPr>
            <sz val="9"/>
            <color indexed="81"/>
            <rFont val="Tahoma"/>
            <family val="2"/>
          </rPr>
          <t xml:space="preserve">
Not implemented yet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Vidas Matelis</author>
    <author>Vidas M.</author>
  </authors>
  <commentList>
    <comment ref="B1" authorId="0" shapeId="0" xr:uid="{00000000-0006-0000-0100-000003000000}">
      <text>
        <r>
          <rPr>
            <b/>
            <sz val="9"/>
            <color indexed="81"/>
            <rFont val="Tahoma"/>
            <family val="2"/>
          </rPr>
          <t>Vidas Matelis:</t>
        </r>
        <r>
          <rPr>
            <sz val="9"/>
            <color indexed="81"/>
            <rFont val="Tahoma"/>
            <family val="2"/>
          </rPr>
          <t xml:space="preserve">
For each symbol you can assign Sector and Sensitivity.
You can get info about specific symbol Sector/Sensitivity from financial websites (example morningstar).
When starting using Portfolio Slicer, you can keep this table empty and then add data here then when you need to see additional reports.
Below is a standar list of Sectors and their sensitivity:
Sector         Sensitivity
* Cash          Other
Communic.    Sensitive
Cons.Cycl.     Cyclical
Cons.Defens. Defensive
Energy          Sensitive
Financial        Cyclical
Fixed Inc.      Fixed Inc.
Healthcare     Defensive
Industrials      Sensitive
Material         Cyclical
Other           Other
Real Estate    Cyclical
Technology   Sensitive
Utilities         Defensive
Some symbols can be assigned to one sector:
Symbol: C
Sector: Financial Percent: 100% Sensitivity: Cyclical
Other symbols will have split sector allocation:
Symbol: IYR
Sector: Material Percent: 5% Sensitivity: Cyclical
Sector: Real Estate Percent: 95% Sensitivity: Cyclical
</t>
        </r>
      </text>
    </comment>
    <comment ref="C1" authorId="0" shapeId="0" xr:uid="{00000000-0006-0000-0100-000004000000}">
      <text>
        <r>
          <rPr>
            <b/>
            <sz val="9"/>
            <color indexed="81"/>
            <rFont val="Tahoma"/>
            <family val="2"/>
          </rPr>
          <t>Vidas Matelis:</t>
        </r>
        <r>
          <rPr>
            <sz val="9"/>
            <color indexed="81"/>
            <rFont val="Tahoma"/>
            <family val="2"/>
          </rPr>
          <t xml:space="preserve">
Numeric value between 0% and 100%
Sum of each symbol percent should be 100%.
Some symbols can be assigned to one sector:
Symbol: C
Sector: Financial Percent: 100% Sensitivity: Cyclical
Other symbols will have split sector allocation:
Symbol: IYR
Sector: Material Percent: 5% Sensitivity: Cyclical
Sector: Real Estate Percent: 95% Sensitivity: Cyclical
</t>
        </r>
      </text>
    </comment>
    <comment ref="D1" authorId="1" shapeId="0" xr:uid="{EC821DD7-A36B-46B2-ACC5-BF2A59246482}">
      <text>
        <r>
          <rPr>
            <b/>
            <sz val="9"/>
            <color indexed="81"/>
            <rFont val="Tahoma"/>
            <charset val="1"/>
          </rPr>
          <t>Vidas M.:</t>
        </r>
        <r>
          <rPr>
            <sz val="9"/>
            <color indexed="81"/>
            <rFont val="Tahoma"/>
            <charset val="1"/>
          </rPr>
          <t xml:space="preserve">
This column value is looked up from the table on the right based on Sector value.</t>
        </r>
      </text>
    </comment>
    <comment ref="G3" authorId="1" shapeId="0" xr:uid="{12B9A465-4B02-4B99-BB9D-64E949D73726}">
      <text>
        <r>
          <rPr>
            <b/>
            <sz val="9"/>
            <color indexed="81"/>
            <rFont val="Tahoma"/>
            <charset val="1"/>
          </rPr>
          <t>Vidas M.:</t>
        </r>
        <r>
          <rPr>
            <sz val="9"/>
            <color indexed="81"/>
            <rFont val="Tahoma"/>
            <charset val="1"/>
          </rPr>
          <t xml:space="preserve">
Standard industry sectors</t>
        </r>
      </text>
    </comment>
    <comment ref="H3" authorId="1" shapeId="0" xr:uid="{9CA7105D-E447-466B-8666-79BC1BA04F4F}">
      <text>
        <r>
          <rPr>
            <b/>
            <sz val="9"/>
            <color indexed="81"/>
            <rFont val="Tahoma"/>
            <charset val="1"/>
          </rPr>
          <t>Vidas M.:</t>
        </r>
        <r>
          <rPr>
            <sz val="9"/>
            <color indexed="81"/>
            <rFont val="Tahoma"/>
            <charset val="1"/>
          </rPr>
          <t xml:space="preserve">
Standard industry sensitivity values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Vidas Matelis</author>
    <author>Vidas M.</author>
  </authors>
  <commentList>
    <comment ref="A1" authorId="0" shapeId="0" xr:uid="{AB7C780C-2D82-4347-93E2-69EB50D816B4}">
      <text>
        <r>
          <rPr>
            <b/>
            <sz val="9"/>
            <color indexed="81"/>
            <rFont val="Tahoma"/>
            <family val="2"/>
          </rPr>
          <t>Vidas Matelis:</t>
        </r>
        <r>
          <rPr>
            <sz val="9"/>
            <color indexed="81"/>
            <rFont val="Tahoma"/>
            <family val="2"/>
          </rPr>
          <t xml:space="preserve">
In this table just list symbols that have more than one allocation. When symbol has just one allocation, that allocation should be specified in Symbol Table.
</t>
        </r>
      </text>
    </comment>
    <comment ref="B1" authorId="1" shapeId="0" xr:uid="{F542167A-1719-4C1C-ADAD-D1F8C35BED26}">
      <text>
        <r>
          <rPr>
            <b/>
            <sz val="9"/>
            <color indexed="81"/>
            <rFont val="Tahoma"/>
            <charset val="1"/>
          </rPr>
          <t>Vidas M.:</t>
        </r>
        <r>
          <rPr>
            <sz val="9"/>
            <color indexed="81"/>
            <rFont val="Tahoma"/>
            <charset val="1"/>
          </rPr>
          <t xml:space="preserve">
Value here should match record in Allocation table.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A1" authorId="0" shapeId="0" xr:uid="{00000000-0006-0000-0100-000005000000}">
      <text>
        <r>
          <rPr>
            <b/>
            <sz val="9"/>
            <color indexed="81"/>
            <rFont val="Tahoma"/>
            <family val="2"/>
          </rPr>
          <t>Vidas Matelis:</t>
        </r>
        <r>
          <rPr>
            <sz val="9"/>
            <color indexed="81"/>
            <rFont val="Tahoma"/>
            <family val="2"/>
          </rPr>
          <t xml:space="preserve">
Symbol name that you will be using in Trans table SymbolName column.
This symbol name will be alias for Symbol specified in Symbol column.</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Vidas Matelis</author>
  </authors>
  <commentList>
    <comment ref="A1" authorId="0" shapeId="0" xr:uid="{00000000-0006-0000-0200-000001000000}">
      <text>
        <r>
          <rPr>
            <b/>
            <sz val="9"/>
            <color indexed="81"/>
            <rFont val="Tahoma"/>
            <family val="2"/>
          </rPr>
          <t>Vidas Matelis:</t>
        </r>
        <r>
          <rPr>
            <sz val="9"/>
            <color indexed="81"/>
            <rFont val="Tahoma"/>
            <family val="2"/>
          </rPr>
          <t xml:space="preserve">
Bank account name.
Examples:
V-TD-R-CAD (means: Vidas-Toronto Dominion Bank-RRSP-Canadian $)
V-SC-T-USD (means: Vidas-Scotia iTrade-TFSA-US $)
J-RO-C-CAD (means: Joint-Royal Bank-Cash-Canadian $)
Values in this column should match values in worksheet "Src" table "Account". 
Red value indicates that there is no matching value in Account table.</t>
        </r>
      </text>
    </comment>
    <comment ref="B1" authorId="0" shapeId="0" xr:uid="{00000000-0006-0000-0200-000002000000}">
      <text>
        <r>
          <rPr>
            <b/>
            <sz val="9"/>
            <color indexed="81"/>
            <rFont val="Tahoma"/>
            <family val="2"/>
          </rPr>
          <t>Vidas Matelis:</t>
        </r>
        <r>
          <rPr>
            <sz val="9"/>
            <color indexed="81"/>
            <rFont val="Tahoma"/>
            <family val="2"/>
          </rPr>
          <t xml:space="preserve">
Transaction Date. Should be between Minimum workbook date specified in Config table and current date.</t>
        </r>
      </text>
    </comment>
    <comment ref="C1" authorId="0" shapeId="0" xr:uid="{00000000-0006-0000-0200-000003000000}">
      <text>
        <r>
          <rPr>
            <sz val="9"/>
            <color indexed="81"/>
            <rFont val="Tahoma"/>
            <family val="2"/>
          </rPr>
          <t xml:space="preserve">
Transaction Type can have one of the following values:
</t>
        </r>
        <r>
          <rPr>
            <b/>
            <sz val="9"/>
            <color indexed="81"/>
            <rFont val="Tahoma"/>
            <family val="2"/>
          </rPr>
          <t>BankFee</t>
        </r>
        <r>
          <rPr>
            <sz val="9"/>
            <color indexed="81"/>
            <rFont val="Tahoma"/>
            <family val="2"/>
          </rPr>
          <t xml:space="preserve"> - Bank fee (administration). Symbol for this transaction must be "* Cash"
</t>
        </r>
        <r>
          <rPr>
            <b/>
            <sz val="9"/>
            <color indexed="81"/>
            <rFont val="Tahoma"/>
            <family val="2"/>
          </rPr>
          <t>Buy</t>
        </r>
        <r>
          <rPr>
            <sz val="9"/>
            <color indexed="81"/>
            <rFont val="Tahoma"/>
            <family val="2"/>
          </rPr>
          <t xml:space="preserve"> - Buying shares. Need to specify number of shares bought (Qty) and price per share (Price).
</t>
        </r>
        <r>
          <rPr>
            <b/>
            <sz val="9"/>
            <color indexed="81"/>
            <rFont val="Tahoma"/>
            <family val="2"/>
          </rPr>
          <t>BuyTA</t>
        </r>
        <r>
          <rPr>
            <sz val="9"/>
            <color indexed="81"/>
            <rFont val="Tahoma"/>
            <family val="2"/>
          </rPr>
          <t xml:space="preserve"> - Buying shares. Need to specify number of shares bought (Qty) and TOTAL AMOUNT paid for all shares (Price).
</t>
        </r>
        <r>
          <rPr>
            <b/>
            <sz val="9"/>
            <color indexed="81"/>
            <rFont val="Tahoma"/>
            <family val="2"/>
          </rPr>
          <t>Deposit</t>
        </r>
        <r>
          <rPr>
            <sz val="9"/>
            <color indexed="81"/>
            <rFont val="Tahoma"/>
            <family val="2"/>
          </rPr>
          <t xml:space="preserve"> - Deposit cash into account. Symbol for this transaction must be "* Cash"
</t>
        </r>
        <r>
          <rPr>
            <b/>
            <sz val="9"/>
            <color indexed="81"/>
            <rFont val="Tahoma"/>
            <family val="2"/>
          </rPr>
          <t>DIV</t>
        </r>
        <r>
          <rPr>
            <sz val="9"/>
            <color indexed="81"/>
            <rFont val="Tahoma"/>
            <family val="2"/>
          </rPr>
          <t xml:space="preserve"> - Dividends/Distributions received. Need to specify number of shares holding (Qty) and dividend amount per share (Price)
</t>
        </r>
        <r>
          <rPr>
            <b/>
            <sz val="9"/>
            <color indexed="81"/>
            <rFont val="Tahoma"/>
            <family val="2"/>
          </rPr>
          <t>DivTA</t>
        </r>
        <r>
          <rPr>
            <sz val="9"/>
            <color indexed="81"/>
            <rFont val="Tahoma"/>
            <family val="2"/>
          </rPr>
          <t xml:space="preserve"> - Dividends/Distributions received. Need to specify total dividend amount received for ALL SHARES (Price)
</t>
        </r>
        <r>
          <rPr>
            <b/>
            <sz val="9"/>
            <color indexed="81"/>
            <rFont val="Tahoma"/>
            <family val="2"/>
          </rPr>
          <t>DRIP</t>
        </r>
        <r>
          <rPr>
            <sz val="9"/>
            <color indexed="81"/>
            <rFont val="Tahoma"/>
            <family val="2"/>
          </rPr>
          <t xml:space="preserve"> - Dividends received and full amount reinvested back into shares. Will add partial shares. Specify number of shares received (Qty) and price per share paid (Price)
</t>
        </r>
        <r>
          <rPr>
            <b/>
            <sz val="9"/>
            <color indexed="81"/>
            <rFont val="Tahoma"/>
            <family val="2"/>
          </rPr>
          <t>INT</t>
        </r>
        <r>
          <rPr>
            <sz val="9"/>
            <color indexed="81"/>
            <rFont val="Tahoma"/>
            <family val="2"/>
          </rPr>
          <t xml:space="preserve"> - Interest received. Specify total interest amount received (Price). Symbol for this transaction must be "* Cash"
</t>
        </r>
        <r>
          <rPr>
            <b/>
            <sz val="9"/>
            <color indexed="81"/>
            <rFont val="Tahoma"/>
            <family val="2"/>
          </rPr>
          <t>NotionalDistrib</t>
        </r>
        <r>
          <rPr>
            <sz val="9"/>
            <color indexed="81"/>
            <rFont val="Tahoma"/>
            <family val="2"/>
          </rPr>
          <t xml:space="preserve"> - Notional (Reinvested) Distribution. You do not receive money, but pay tax on that distribution that year. Increase Adjusted Cost Base. Specify total amount (Price).
</t>
        </r>
        <r>
          <rPr>
            <b/>
            <sz val="9"/>
            <color indexed="81"/>
            <rFont val="Tahoma"/>
            <family val="2"/>
          </rPr>
          <t>ReturnOfCapital</t>
        </r>
        <r>
          <rPr>
            <sz val="9"/>
            <color indexed="81"/>
            <rFont val="Tahoma"/>
            <family val="2"/>
          </rPr>
          <t xml:space="preserve"> - Return of Capital distribution. Decreases Adjusted Cost Base. Specify total amount (Price) </t>
        </r>
        <r>
          <rPr>
            <b/>
            <sz val="9"/>
            <color indexed="81"/>
            <rFont val="Tahoma"/>
            <family val="2"/>
          </rPr>
          <t xml:space="preserve">
Sell</t>
        </r>
        <r>
          <rPr>
            <sz val="9"/>
            <color indexed="81"/>
            <rFont val="Tahoma"/>
            <family val="2"/>
          </rPr>
          <t xml:space="preserve"> - Selling shares. Need to specify number of shares sold (Qty) and price per share received (Price)
</t>
        </r>
        <r>
          <rPr>
            <b/>
            <sz val="9"/>
            <color indexed="81"/>
            <rFont val="Tahoma"/>
            <family val="2"/>
          </rPr>
          <t>SellTA</t>
        </r>
        <r>
          <rPr>
            <sz val="9"/>
            <color indexed="81"/>
            <rFont val="Tahoma"/>
            <family val="2"/>
          </rPr>
          <t xml:space="preserve"> - Selling shares. Need to specify number of shares sold (Qty) and TOTAL AMOUNT received (Price) for all shares (exclude trans fee).
</t>
        </r>
        <r>
          <rPr>
            <b/>
            <sz val="9"/>
            <color indexed="81"/>
            <rFont val="Tahoma"/>
            <family val="2"/>
          </rPr>
          <t>Split</t>
        </r>
        <r>
          <rPr>
            <sz val="9"/>
            <color indexed="81"/>
            <rFont val="Tahoma"/>
            <family val="2"/>
          </rPr>
          <t xml:space="preserve"> - Split Up or Down shares. Need to specify Qty that changes. If received more shares, qty should be positive number, otherwise Qty should be negative.
</t>
        </r>
        <r>
          <rPr>
            <b/>
            <sz val="9"/>
            <color indexed="81"/>
            <rFont val="Tahoma"/>
            <family val="2"/>
          </rPr>
          <t>SymbolTransferOut</t>
        </r>
        <r>
          <rPr>
            <sz val="9"/>
            <color indexed="81"/>
            <rFont val="Tahoma"/>
            <family val="2"/>
          </rPr>
          <t xml:space="preserve"> - Transfering symbol out of account, but not considered sale. Need to specify number of shares transfered out (Qty) and fair price on the day of the transfer.
</t>
        </r>
        <r>
          <rPr>
            <b/>
            <sz val="9"/>
            <color indexed="81"/>
            <rFont val="Tahoma"/>
            <family val="2"/>
          </rPr>
          <t>SymbolTransferIn</t>
        </r>
        <r>
          <rPr>
            <sz val="9"/>
            <color indexed="81"/>
            <rFont val="Tahoma"/>
            <family val="2"/>
          </rPr>
          <t xml:space="preserve"> - Transfering symbol into account. Need to specify number of shares transfered in (Qty) and fair price on the day of the transfer. Also specify original book value in "CostBasisOverride" to track proper capital gain
</t>
        </r>
        <r>
          <rPr>
            <b/>
            <sz val="9"/>
            <color indexed="81"/>
            <rFont val="Tahoma"/>
            <family val="2"/>
          </rPr>
          <t>SymbolTransferOutAsSale</t>
        </r>
        <r>
          <rPr>
            <sz val="9"/>
            <color indexed="81"/>
            <rFont val="Tahoma"/>
            <family val="2"/>
          </rPr>
          <t xml:space="preserve"> - Same as SymbolTransferOut, but this transfer will appear in Sales reports. Use when transfer "in kind" from cash into tax (Ex 401k, RRSP) account
</t>
        </r>
        <r>
          <rPr>
            <b/>
            <sz val="9"/>
            <color indexed="81"/>
            <rFont val="Tahoma"/>
            <family val="2"/>
          </rPr>
          <t>WHTX</t>
        </r>
        <r>
          <rPr>
            <sz val="9"/>
            <color indexed="81"/>
            <rFont val="Tahoma"/>
            <family val="2"/>
          </rPr>
          <t xml:space="preserve"> - withholding tax paid. Need to specify total tax amount (Price)
</t>
        </r>
        <r>
          <rPr>
            <b/>
            <sz val="9"/>
            <color indexed="81"/>
            <rFont val="Tahoma"/>
            <family val="2"/>
          </rPr>
          <t>Withdraw</t>
        </r>
        <r>
          <rPr>
            <sz val="9"/>
            <color indexed="81"/>
            <rFont val="Tahoma"/>
            <family val="2"/>
          </rPr>
          <t xml:space="preserve"> - withdrawing cash from account. Symbol for this transaction must be "* Cash"
</t>
        </r>
        <r>
          <rPr>
            <b/>
            <i/>
            <sz val="9"/>
            <color indexed="81"/>
            <rFont val="Tahoma"/>
            <family val="2"/>
          </rPr>
          <t>If you will enter value not in this list, this value will be highlighted in red and you will not be able to update data in PowerPivot model and/or PowerPivot calculations will not be correct.</t>
        </r>
      </text>
    </comment>
    <comment ref="D1" authorId="0" shapeId="0" xr:uid="{00000000-0006-0000-0200-000004000000}">
      <text>
        <r>
          <rPr>
            <b/>
            <sz val="9"/>
            <color indexed="81"/>
            <rFont val="Tahoma"/>
            <family val="2"/>
          </rPr>
          <t>Vidas Matelis:</t>
        </r>
        <r>
          <rPr>
            <sz val="9"/>
            <color indexed="81"/>
            <rFont val="Tahoma"/>
            <family val="2"/>
          </rPr>
          <t xml:space="preserve">
Short text to assign sub-type for transaction. Could be anything - not used in calculations and used to find/filter transactions.
Examples: 
1. When you receive dividends and reinvest them, for stocks you will enter 2 transactions - one to mark dividend received and another to mark new shares bought. You can add TransSubType="DRIP", so you can later find these type of transactions easy.
2. When depositing money you can further identify deposits made by your employer to match contributions by using TransSubType="Employer Deposit"</t>
        </r>
      </text>
    </comment>
    <comment ref="E1" authorId="0" shapeId="0" xr:uid="{00000000-0006-0000-0200-000005000000}">
      <text>
        <r>
          <rPr>
            <b/>
            <sz val="9"/>
            <color indexed="81"/>
            <rFont val="Tahoma"/>
            <family val="2"/>
          </rPr>
          <t>Vidas Matelis:</t>
        </r>
        <r>
          <rPr>
            <sz val="9"/>
            <color indexed="81"/>
            <rFont val="Tahoma"/>
            <family val="2"/>
          </rPr>
          <t xml:space="preserve">
Symbol ticker or Symbol name. If you enter Symbol Name, then in "Src" worksheet you should fill table "Symbol Alias" that maps Symbol name to Symbol ticker. 
For TransType = [</t>
        </r>
        <r>
          <rPr>
            <b/>
            <sz val="9"/>
            <color indexed="81"/>
            <rFont val="Tahoma"/>
            <family val="2"/>
          </rPr>
          <t>Deposit</t>
        </r>
        <r>
          <rPr>
            <sz val="9"/>
            <color indexed="81"/>
            <rFont val="Tahoma"/>
            <family val="2"/>
          </rPr>
          <t xml:space="preserve"> | </t>
        </r>
        <r>
          <rPr>
            <b/>
            <sz val="9"/>
            <color indexed="81"/>
            <rFont val="Tahoma"/>
            <family val="2"/>
          </rPr>
          <t>INT</t>
        </r>
        <r>
          <rPr>
            <sz val="9"/>
            <color indexed="81"/>
            <rFont val="Tahoma"/>
            <family val="2"/>
          </rPr>
          <t xml:space="preserve"> | </t>
        </r>
        <r>
          <rPr>
            <b/>
            <sz val="9"/>
            <color indexed="81"/>
            <rFont val="Tahoma"/>
            <family val="2"/>
          </rPr>
          <t>BankFee</t>
        </r>
        <r>
          <rPr>
            <sz val="9"/>
            <color indexed="81"/>
            <rFont val="Tahoma"/>
            <family val="2"/>
          </rPr>
          <t xml:space="preserve"> | </t>
        </r>
        <r>
          <rPr>
            <b/>
            <sz val="9"/>
            <color indexed="81"/>
            <rFont val="Tahoma"/>
            <family val="2"/>
          </rPr>
          <t>Withdraw</t>
        </r>
        <r>
          <rPr>
            <sz val="9"/>
            <color indexed="81"/>
            <rFont val="Tahoma"/>
            <family val="2"/>
          </rPr>
          <t xml:space="preserve"> please use special Symbol "</t>
        </r>
        <r>
          <rPr>
            <b/>
            <sz val="9"/>
            <color indexed="81"/>
            <rFont val="Tahoma"/>
            <family val="2"/>
          </rPr>
          <t>* Cash</t>
        </r>
        <r>
          <rPr>
            <sz val="9"/>
            <color indexed="81"/>
            <rFont val="Tahoma"/>
            <family val="2"/>
          </rPr>
          <t>". 
This special symbol "</t>
        </r>
        <r>
          <rPr>
            <b/>
            <i/>
            <sz val="9"/>
            <color indexed="81"/>
            <rFont val="Tahoma"/>
            <family val="2"/>
          </rPr>
          <t>* Cash</t>
        </r>
        <r>
          <rPr>
            <sz val="9"/>
            <color indexed="81"/>
            <rFont val="Tahoma"/>
            <family val="2"/>
          </rPr>
          <t>" will have different formatting - italic type and light purple color.</t>
        </r>
      </text>
    </comment>
    <comment ref="F1" authorId="0" shapeId="0" xr:uid="{00000000-0006-0000-0200-000006000000}">
      <text>
        <r>
          <rPr>
            <b/>
            <sz val="9"/>
            <color indexed="81"/>
            <rFont val="Tahoma"/>
            <family val="2"/>
          </rPr>
          <t>Vidas Matelis:</t>
        </r>
        <r>
          <rPr>
            <sz val="9"/>
            <color indexed="81"/>
            <rFont val="Tahoma"/>
            <family val="2"/>
          </rPr>
          <t xml:space="preserve">
Enter Quanity. 
Some transactions ignore quantity you entered. In such case number you entered will have different color ("dimmer").
For all "</t>
        </r>
        <r>
          <rPr>
            <b/>
            <sz val="9"/>
            <color indexed="81"/>
            <rFont val="Tahoma"/>
            <family val="2"/>
          </rPr>
          <t>* Cash</t>
        </r>
        <r>
          <rPr>
            <sz val="9"/>
            <color indexed="81"/>
            <rFont val="Tahoma"/>
            <family val="2"/>
          </rPr>
          <t>" transactions we recommed to use Qty=1.
For "DivTA" transaction type we recommend to enter number of shares even if it is not used - for data audit. You can compare number of shares you have in that account for that symbol by checking field QtyHeld on the same row that shows Quantity AFTER current transaction impact is calculated.
In majority of cases you should enter Qty without sign. Exception would be when you enter "Split" symbol transaction and after split you end up with less shares than before.</t>
        </r>
      </text>
    </comment>
    <comment ref="G1" authorId="0" shapeId="0" xr:uid="{00000000-0006-0000-0200-000007000000}">
      <text>
        <r>
          <rPr>
            <b/>
            <sz val="9"/>
            <color indexed="81"/>
            <rFont val="Tahoma"/>
            <family val="2"/>
          </rPr>
          <t>Vidas Matelis:</t>
        </r>
        <r>
          <rPr>
            <sz val="9"/>
            <color indexed="81"/>
            <rFont val="Tahoma"/>
            <family val="2"/>
          </rPr>
          <t xml:space="preserve">
Depending on TransType this could be:
- Price/Dividend </t>
        </r>
        <r>
          <rPr>
            <b/>
            <sz val="9"/>
            <color indexed="81"/>
            <rFont val="Tahoma"/>
            <family val="2"/>
          </rPr>
          <t>Per Share</t>
        </r>
        <r>
          <rPr>
            <sz val="9"/>
            <color indexed="81"/>
            <rFont val="Tahoma"/>
            <family val="2"/>
          </rPr>
          <t xml:space="preserve"> (Buy, Div, DRIP, Sell, SymbolTransferOut, SymbolTransferIn)
- T</t>
        </r>
        <r>
          <rPr>
            <b/>
            <sz val="9"/>
            <color indexed="81"/>
            <rFont val="Tahoma"/>
            <family val="2"/>
          </rPr>
          <t>otal Amount</t>
        </r>
        <r>
          <rPr>
            <sz val="9"/>
            <color indexed="81"/>
            <rFont val="Tahoma"/>
            <family val="2"/>
          </rPr>
          <t xml:space="preserve"> Paid/Deposited/Withdrawn (BankFee, BuyTA, CashTransferIn, CashTransferOut, Deposit, DivTA, INT, NotionalDistrib, ReturnOfCapital, SelLTA, WHTX, Withdraw).
- For "</t>
        </r>
        <r>
          <rPr>
            <b/>
            <sz val="9"/>
            <color indexed="81"/>
            <rFont val="Tahoma"/>
            <family val="2"/>
          </rPr>
          <t>Split</t>
        </r>
        <r>
          <rPr>
            <sz val="9"/>
            <color indexed="81"/>
            <rFont val="Tahoma"/>
            <family val="2"/>
          </rPr>
          <t xml:space="preserve">" transaction type leave this value empty.
</t>
        </r>
        <r>
          <rPr>
            <b/>
            <sz val="9"/>
            <color indexed="81"/>
            <rFont val="Tahoma"/>
            <family val="2"/>
          </rPr>
          <t>Price Amount Sign</t>
        </r>
        <r>
          <rPr>
            <sz val="9"/>
            <color indexed="81"/>
            <rFont val="Tahoma"/>
            <family val="2"/>
          </rPr>
          <t xml:space="preserve">
In majority of cases Price amount will have no sign - that is amount you enter in most cases will be positive. For example, for sale transaction you would enter price 40.00$. Exception would be transactions created for adjustments. For example, lets say you hold symbol XRE.TO for which you recorded monthly dividends. At the end of the year you received "Trust Income Statement" that specified that over the year you received 50$ dividends that should be classed as "Return Of Capital". In such case you would record one adjustment transaction for last day of the year where you would specify Price="-50.00" for TransType="DivTA" and then second transaction with TransType="ReturnOfCapital" and Price=50.00. 
</t>
        </r>
        <r>
          <rPr>
            <b/>
            <sz val="9"/>
            <color indexed="81"/>
            <rFont val="Tahoma"/>
            <family val="2"/>
          </rPr>
          <t>Currency clarifications</t>
        </r>
        <r>
          <rPr>
            <sz val="9"/>
            <color indexed="81"/>
            <rFont val="Tahoma"/>
            <family val="2"/>
          </rPr>
          <t xml:space="preserve">
Price should use following currency:
</t>
        </r>
        <r>
          <rPr>
            <b/>
            <sz val="9"/>
            <color indexed="81"/>
            <rFont val="Tahoma"/>
            <family val="2"/>
          </rPr>
          <t>- By default it is assumed that Price is specified using same currency as Accounts (!!) currency</t>
        </r>
        <r>
          <rPr>
            <sz val="9"/>
            <color indexed="81"/>
            <rFont val="Tahoma"/>
            <family val="2"/>
          </rPr>
          <t xml:space="preserve">
- You can use different currency, but then you must specify ExchRate column value that will be used to translate Price field to Account currency. In such case field TotalAmnt will show total amount impact in Accounts currency.
Example. In Canadian RRSP account with CA$ I can hold Symbol MSFT that is actually US$ symbol. In such case I can specify price 40US$ and ExchRate of 1.2, so PS will translate Price as 40US$*1.2=48CA$. Total amount in such case will also include TransFee as 9.99US$*1.2=11.99CA$ because Price and TransFee are assumed to be in the same currency.</t>
        </r>
      </text>
    </comment>
    <comment ref="H1" authorId="0" shapeId="0" xr:uid="{00000000-0006-0000-0200-000008000000}">
      <text>
        <r>
          <rPr>
            <b/>
            <sz val="9"/>
            <color indexed="81"/>
            <rFont val="Tahoma"/>
            <family val="2"/>
          </rPr>
          <t>Vidas Matelis:</t>
        </r>
        <r>
          <rPr>
            <sz val="9"/>
            <color indexed="81"/>
            <rFont val="Tahoma"/>
            <family val="2"/>
          </rPr>
          <t xml:space="preserve">
Fee associated with this transaction. Usually this is buy/sell transaction fee. Should be entered in the same currency as field Price.
If you did not have Fee associated with this transaction, then leave value empty.</t>
        </r>
      </text>
    </comment>
    <comment ref="I1" authorId="0" shapeId="0" xr:uid="{00000000-0006-0000-0200-000009000000}">
      <text>
        <r>
          <rPr>
            <b/>
            <sz val="9"/>
            <color indexed="81"/>
            <rFont val="Tahoma"/>
            <family val="2"/>
          </rPr>
          <t>Vidas Matelis:</t>
        </r>
        <r>
          <rPr>
            <sz val="9"/>
            <color indexed="81"/>
            <rFont val="Tahoma"/>
            <family val="2"/>
          </rPr>
          <t xml:space="preserve">
Author:
Exchange Rate that will be applied to Price and Fee to convert values to the same currency as Accounts currency.
For example you have Account "Diana-RRSP-CAD" that was setup using currency CAD. You buy 100 shares of MSFT symbol and that symbol price is used in currency USD. You can enter such transaction in 2 ways that will produce exactly the same result (both transactions TotalAmnt field value will be the same):
Option1:
Account: Diana-RRSP-CAD
Symbol: MSFT
TransType: Buy
Qty: 100
Price 48.00
Fee: 11.99
ExchRate: (empty)
Option2:
Account: Diana-RRSP-CAD
Symbol: MSFT
TransType: Buy
Qty: 100
Price 40.00
Fee: 9.99
ExchRate: 1.2
Math: 40.00*1.2=48, 9.99*1.2=11.99
</t>
        </r>
        <r>
          <rPr>
            <b/>
            <sz val="9"/>
            <color indexed="81"/>
            <rFont val="Tahoma"/>
            <family val="2"/>
          </rPr>
          <t>Note: Yellowish callor of cell means - Account and Symbol currency is different, so consider if you need to specify ExchRate value.</t>
        </r>
      </text>
    </comment>
    <comment ref="J1" authorId="0" shapeId="0" xr:uid="{00000000-0006-0000-0200-00000A000000}">
      <text>
        <r>
          <rPr>
            <b/>
            <sz val="9"/>
            <color indexed="81"/>
            <rFont val="Tahoma"/>
            <family val="2"/>
          </rPr>
          <t>Vidas Matelis:</t>
        </r>
        <r>
          <rPr>
            <sz val="9"/>
            <color indexed="81"/>
            <rFont val="Tahoma"/>
            <family val="2"/>
          </rPr>
          <t xml:space="preserve">
Add any comment about your transaction.</t>
        </r>
      </text>
    </comment>
    <comment ref="K1" authorId="0" shapeId="0" xr:uid="{00000000-0006-0000-0200-00000B000000}">
      <text>
        <r>
          <rPr>
            <b/>
            <sz val="9"/>
            <color indexed="81"/>
            <rFont val="Tahoma"/>
            <family val="2"/>
          </rPr>
          <t>Vidas Matelis:</t>
        </r>
        <r>
          <rPr>
            <sz val="9"/>
            <color indexed="81"/>
            <rFont val="Tahoma"/>
            <family val="2"/>
          </rPr>
          <t xml:space="preserve">
For Transactions that affect Book Value you can specify Book Value instead of letting Portfolio Slicer calculate it.
Normally this field would be used in following cases:
- When you do "SymbolTransferIn" transaction and want to calculate Capital Gain/Loss based on Book Value from original account. Then you specify BookValueOverride value that is equal to Book Value of that symbol in old account where you transfer it from.
- When you believe that Portfolio Slicer incorrectly calculates Book Value due to unforseen circumstances, you could "Sell" &amp; "SellTA" transactions to use your own calculated Book Value.
Always specify book override value in absolute number and if transaction type requires, PS will add minus in calculations.</t>
        </r>
      </text>
    </comment>
    <comment ref="L1" authorId="0" shapeId="0" xr:uid="{00000000-0006-0000-0200-00000C000000}">
      <text>
        <r>
          <rPr>
            <b/>
            <sz val="9"/>
            <color indexed="81"/>
            <rFont val="Tahoma"/>
            <family val="2"/>
          </rPr>
          <t>Vidas Matelis:</t>
        </r>
        <r>
          <rPr>
            <sz val="9"/>
            <color indexed="81"/>
            <rFont val="Tahoma"/>
            <family val="2"/>
          </rPr>
          <t xml:space="preserve">
Not used, left for backward compatibility.</t>
        </r>
      </text>
    </comment>
    <comment ref="M1" authorId="0" shapeId="0" xr:uid="{00000000-0006-0000-0200-00000D000000}">
      <text>
        <r>
          <rPr>
            <b/>
            <sz val="9"/>
            <color indexed="81"/>
            <rFont val="Tahoma"/>
            <family val="2"/>
          </rPr>
          <t>Vidas Matelis:</t>
        </r>
        <r>
          <rPr>
            <sz val="9"/>
            <color indexed="81"/>
            <rFont val="Tahoma"/>
            <family val="2"/>
          </rPr>
          <t xml:space="preserve">
Exchange Rate Override value for Reporting Currency 1.
To find out what "Report Currency 1" is, check worksheet "src" table ReportCurrency (columns N3-O7. 
Normally currency exchange rate for specific date is found from regular exchange rate table. But in some cases you might want to specify what exchange rate you want to use for that transaction. Examples when you want to do so:
1. You transfered symbol out as sale "in kind" to another account and with your banking institution agreed exchange rate.
2. Instead of recording monthly dividends or distributions as they are paid, you choose to record them once a year and want to use years average exchange rate.
3. You do not want to rely on Exchange Rate table and choose to record exchange rates manually.
This specified exchange rate will be used for Cost Basis calculation (if applicable for that transaction type) and for all other conversions when reporting currency is selected as "Report Currency 1".</t>
        </r>
      </text>
    </comment>
    <comment ref="N1" authorId="0" shapeId="0" xr:uid="{00000000-0006-0000-0200-00000E000000}">
      <text>
        <r>
          <rPr>
            <b/>
            <sz val="9"/>
            <color indexed="81"/>
            <rFont val="Tahoma"/>
            <family val="2"/>
          </rPr>
          <t xml:space="preserve">Vidas Matelis:
</t>
        </r>
        <r>
          <rPr>
            <sz val="9"/>
            <color indexed="81"/>
            <rFont val="Tahoma"/>
            <family val="2"/>
          </rPr>
          <t xml:space="preserve">
Exchange Rate Override value for Reporting Currency 2.
To find out what "Report Currency 2" is, check worksheet "src" table ReportCurrency (columns N3-O7. 
Normally currency exchange rate for specific date is found from regular exchange rate table. But in some cases you might want to specify what exchange rate you want to use for that transaction. Examples when you want to do so:
1. You transfered symbol out as sale "in kind" to another account and with your banking institution agreed exchange rate.
2. Instead of recording monthly dividends or distributions as they are paid, you choose to record them once a year and want to use years average exchange rate.
3. You do not want to rely on Exchange Rate table and choose to record exchange rates manually.
This specified exchange rate will be used for Cost Basis calculation (if applicable for that transaction type) and for all other conversions when reporting currency is selected as "Report Currency 2".</t>
        </r>
      </text>
    </comment>
    <comment ref="O1" authorId="0" shapeId="0" xr:uid="{00000000-0006-0000-0200-00000F000000}">
      <text>
        <r>
          <rPr>
            <b/>
            <sz val="9"/>
            <color indexed="81"/>
            <rFont val="Tahoma"/>
            <family val="2"/>
          </rPr>
          <t>Vidas Matelis:</t>
        </r>
        <r>
          <rPr>
            <sz val="9"/>
            <color indexed="81"/>
            <rFont val="Tahoma"/>
            <family val="2"/>
          </rPr>
          <t xml:space="preserve">
Exchange Rate Override value for Reporting Currency 3.
To find out what "Report Currency 3" is, check worksheet "src" table ReportCurrency (columns N3-O7. 
Normally currency exchange rate for specific date is found from regular exchange rate table. But in some cases you might want to specify what exchange rate you want to use for that transaction. Examples when you want to do so:
1. You transfered symbol out as sale "in kind" to another account and with your banking institution agreed exchange rate.
2. Instead of recording monthly dividends or distributions as they are paid, you choose to record them once a year and want to use years average exchange rate.
3. You do not want to rely on Exchange Rate table and choose to record exchange rates manually.
This specified exchange rate will be used for Cost Basis calculation (if applicable for that transaction type) and for all other conversions when reporting currency is selected as "Report Currency 3".</t>
        </r>
      </text>
    </comment>
    <comment ref="Q1" authorId="0" shapeId="0" xr:uid="{00000000-0006-0000-0200-000010000000}">
      <text>
        <r>
          <rPr>
            <b/>
            <sz val="9"/>
            <color indexed="81"/>
            <rFont val="Tahoma"/>
            <family val="2"/>
          </rPr>
          <t xml:space="preserve">Vidas Matelis:
</t>
        </r>
        <r>
          <rPr>
            <sz val="9"/>
            <color indexed="81"/>
            <rFont val="Tahoma"/>
            <family val="2"/>
          </rPr>
          <t xml:space="preserve">
Calculated field - do not edit. 
This is calculated total transaction amount. Formula is:
ROUND( ((Qty*Price)+Fee)*ExchRate, 2)
If specific TransType Qty is ignored, then Qty=1
If ExchRate is not specified, then ExchRate=1
If font collor is "dimmed" - that means that TotalAmnt is the same as Price, so really no calculations were done.
This calculation is shown in the currency of the account of this transaction.
</t>
        </r>
      </text>
    </comment>
    <comment ref="R1" authorId="0" shapeId="0" xr:uid="{00000000-0006-0000-0200-000011000000}">
      <text>
        <r>
          <rPr>
            <b/>
            <sz val="9"/>
            <color indexed="81"/>
            <rFont val="Tahoma"/>
            <family val="2"/>
          </rPr>
          <t>Vidas Matelis:</t>
        </r>
        <r>
          <rPr>
            <sz val="9"/>
            <color indexed="81"/>
            <rFont val="Tahoma"/>
            <family val="2"/>
          </rPr>
          <t xml:space="preserve">
Transaction impact on Cash Balance. Will have negative value if this transaction will reduce accounts cash.</t>
        </r>
      </text>
    </comment>
    <comment ref="S1" authorId="0" shapeId="0" xr:uid="{00000000-0006-0000-0200-000012000000}">
      <text>
        <r>
          <rPr>
            <b/>
            <sz val="9"/>
            <color indexed="81"/>
            <rFont val="Tahoma"/>
            <family val="2"/>
          </rPr>
          <t>Vidas Matelis:</t>
        </r>
        <r>
          <rPr>
            <sz val="9"/>
            <color indexed="81"/>
            <rFont val="Tahoma"/>
            <family val="2"/>
          </rPr>
          <t xml:space="preserve">
If in worksheet "src" table lConfig you specified TrackCash=Yes, then this field will have Account cash balance calculated AFTER including current transaction impact. 
If there are multiple transactions in the same account on the same Date, then it is assumed that transactions are calculated based on TransID order.
This value is used just for reference in this table and it is not used in PowerPivot model.
This calculation is shown in the currency of the account of this transaction.</t>
        </r>
      </text>
    </comment>
    <comment ref="T1" authorId="0" shapeId="0" xr:uid="{00000000-0006-0000-0200-000013000000}">
      <text>
        <r>
          <rPr>
            <b/>
            <sz val="9"/>
            <color indexed="81"/>
            <rFont val="Tahoma"/>
            <family val="2"/>
          </rPr>
          <t>Vidas Matelis:</t>
        </r>
        <r>
          <rPr>
            <sz val="9"/>
            <color indexed="81"/>
            <rFont val="Tahoma"/>
            <family val="2"/>
          </rPr>
          <t xml:space="preserve">
Transaction impact on symbol quantity. If you sold 100 shares, then this value will be -100.</t>
        </r>
      </text>
    </comment>
    <comment ref="U1" authorId="0" shapeId="0" xr:uid="{00000000-0006-0000-0200-000014000000}">
      <text>
        <r>
          <rPr>
            <b/>
            <sz val="9"/>
            <color indexed="81"/>
            <rFont val="Tahoma"/>
            <family val="2"/>
          </rPr>
          <t>Vidas Matelis:</t>
        </r>
        <r>
          <rPr>
            <sz val="9"/>
            <color indexed="81"/>
            <rFont val="Tahoma"/>
            <family val="2"/>
          </rPr>
          <t xml:space="preserve">
Calculated field - do not edit.
Symbol Quanity Held AFTER including impact of current transaction.
For all cash transactions value is 0 (displayed as empty field).
Field can be used for visual audit, for example when entering Dividends received, you can double check if bank reported quantity matches quantity calculated by Portfolio Slicer.
This value is used just for reference in this table and it is not used in PowerPivot model.</t>
        </r>
      </text>
    </comment>
    <comment ref="V1" authorId="0" shapeId="0" xr:uid="{00000000-0006-0000-0200-000015000000}">
      <text>
        <r>
          <rPr>
            <b/>
            <sz val="9"/>
            <color indexed="81"/>
            <rFont val="Tahoma"/>
            <family val="2"/>
          </rPr>
          <t>Vidas Matelis:</t>
        </r>
        <r>
          <rPr>
            <sz val="9"/>
            <color indexed="81"/>
            <rFont val="Tahoma"/>
            <family val="2"/>
          </rPr>
          <t xml:space="preserve">
Transaction "Symbol" or ticker. Usually represents Stock/ETF/Mutual Fund ticker.
This Symbol value is calculated based on following rule - we use SymbolName column to check if we have corresponding values in Symbol Alias table (worksheet src, columns S-T). If Symbol Alias record is found, then we use Symbol specified in Symbol Alias table. Otherwise we use SymbolName column value.
Symbol Alias table was introduced to simplify transaction entering process. Most banks/trading institutions will use symbol name and not ticker on their statements. In such case you can create symbol alias that would map symbol name to symbol and after that you can use Symbol Name while you entering transactions. 
Sometimes symbol names get changed and having multiple names pointing to the same symbol again simplifies transaction entering process.
If you do not want to use Symbol Alias, you can simply always enter Symbol code into SymbolName column and that value will be used as your symbol.</t>
        </r>
      </text>
    </comment>
    <comment ref="W1" authorId="0" shapeId="0" xr:uid="{00000000-0006-0000-0200-000016000000}">
      <text>
        <r>
          <rPr>
            <b/>
            <sz val="9"/>
            <color indexed="81"/>
            <rFont val="Tahoma"/>
            <family val="2"/>
          </rPr>
          <t>Vidas Matelis:</t>
        </r>
        <r>
          <rPr>
            <sz val="9"/>
            <color indexed="81"/>
            <rFont val="Tahoma"/>
            <family val="2"/>
          </rPr>
          <t xml:space="preserve">
Calculated Transaction number equal to Row number.
This value is used to uniquely identify each transaction.
This value will change when you re-order pivot table.</t>
        </r>
      </text>
    </comment>
  </commentList>
</comments>
</file>

<file path=xl/sharedStrings.xml><?xml version="1.0" encoding="utf-8"?>
<sst xmlns="http://schemas.openxmlformats.org/spreadsheetml/2006/main" count="1727" uniqueCount="242">
  <si>
    <t>Symbol</t>
  </si>
  <si>
    <t>SymbolName</t>
  </si>
  <si>
    <t>Currency</t>
  </si>
  <si>
    <t>MER</t>
  </si>
  <si>
    <t>Allocation</t>
  </si>
  <si>
    <t>SymbolGroup1</t>
  </si>
  <si>
    <t>SymbolGroup2</t>
  </si>
  <si>
    <t>SymbolGroup3</t>
  </si>
  <si>
    <t>Region</t>
  </si>
  <si>
    <t>MinDate</t>
  </si>
  <si>
    <t>Sector</t>
  </si>
  <si>
    <t>Percent</t>
  </si>
  <si>
    <t>Sensitivity</t>
  </si>
  <si>
    <t>SymbolAlias</t>
  </si>
  <si>
    <t>* Cash</t>
  </si>
  <si>
    <t>Cash Value</t>
  </si>
  <si>
    <t>Cash</t>
  </si>
  <si>
    <t>N/A</t>
  </si>
  <si>
    <t>Other</t>
  </si>
  <si>
    <t>Index</t>
  </si>
  <si>
    <t>USD</t>
  </si>
  <si>
    <t>US</t>
  </si>
  <si>
    <t>CAD</t>
  </si>
  <si>
    <t>Canada</t>
  </si>
  <si>
    <t>Technology</t>
  </si>
  <si>
    <t>Sensitive</t>
  </si>
  <si>
    <t>Energy</t>
  </si>
  <si>
    <t>Industrials</t>
  </si>
  <si>
    <t>Financial</t>
  </si>
  <si>
    <t>Cyclical</t>
  </si>
  <si>
    <t>Cons.Cycl.</t>
  </si>
  <si>
    <t>Healthcare</t>
  </si>
  <si>
    <t>Defensive</t>
  </si>
  <si>
    <t>Material</t>
  </si>
  <si>
    <t>Emerging</t>
  </si>
  <si>
    <t>DLR.TO</t>
  </si>
  <si>
    <t>HORIZONS US DOLLAR CURRENCY ETF</t>
  </si>
  <si>
    <t>DLR-U.TO</t>
  </si>
  <si>
    <t>Communic.</t>
  </si>
  <si>
    <t>Cons.Defens.</t>
  </si>
  <si>
    <t>Asia</t>
  </si>
  <si>
    <t>Real Estate</t>
  </si>
  <si>
    <t>Utilities</t>
  </si>
  <si>
    <t>Europe</t>
  </si>
  <si>
    <t>VEA</t>
  </si>
  <si>
    <t>Vanguard FTSE Developed Markets ETF</t>
  </si>
  <si>
    <t>VOO</t>
  </si>
  <si>
    <t>Vanguard S&amp;P 500 ETF</t>
  </si>
  <si>
    <t>VWO</t>
  </si>
  <si>
    <t>Vanguard FTSE Emerging Markets ETF</t>
  </si>
  <si>
    <t>iShares S&amp;P/TSX 60 Index</t>
  </si>
  <si>
    <t>VANGUARD EURO PACIFIC ETF</t>
  </si>
  <si>
    <t>Vanguard FTSE DEV MKT ETF</t>
  </si>
  <si>
    <t>Vanguard MSCI EAFE ETF</t>
  </si>
  <si>
    <t xml:space="preserve">VANGUARD MSCI EAFE ETF </t>
  </si>
  <si>
    <t>Vanguard S&amp;P 500</t>
  </si>
  <si>
    <t>VANGUARD EMER MRKTS ETF</t>
  </si>
  <si>
    <t>Vanguard FTSE EMERG MKT</t>
  </si>
  <si>
    <t>VANGUARD MSCI EMERG MKT</t>
  </si>
  <si>
    <t>Vanguard MSCI Emerging Markets Fund ETF</t>
  </si>
  <si>
    <t>ISHARES CDN S&amp;P/TSX 60ETF</t>
  </si>
  <si>
    <t>ISHARES S&amp;P TSX60 IDX ETF</t>
  </si>
  <si>
    <t>XIU</t>
  </si>
  <si>
    <t>Ishares S&amp;P/TSX60 IDX ETF</t>
  </si>
  <si>
    <t>Fixed Inc.</t>
  </si>
  <si>
    <t>TrackCash</t>
  </si>
  <si>
    <t>DripFlag</t>
  </si>
  <si>
    <t>ReportCurrency</t>
  </si>
  <si>
    <t>CurrencyID</t>
  </si>
  <si>
    <t>TargetPercent</t>
  </si>
  <si>
    <t>TransType</t>
  </si>
  <si>
    <t>IgnoreQtyFlag</t>
  </si>
  <si>
    <t>TransFeeSign</t>
  </si>
  <si>
    <t>CashAmntSign</t>
  </si>
  <si>
    <t>BookValueSign</t>
  </si>
  <si>
    <t>QtySign</t>
  </si>
  <si>
    <t>DistribReturnOfCapitalFlag</t>
  </si>
  <si>
    <t>DistribCapGainReinvstdFlag</t>
  </si>
  <si>
    <t>DividendFlag</t>
  </si>
  <si>
    <t>DepositTransSign</t>
  </si>
  <si>
    <t>CashImpactSign</t>
  </si>
  <si>
    <t>SellFlag</t>
  </si>
  <si>
    <t>WithholdingTaxFlag</t>
  </si>
  <si>
    <t>FeeFlag</t>
  </si>
  <si>
    <t>ExternalImpactSymbolSign</t>
  </si>
  <si>
    <t>ExternalImpactPortfolioSign</t>
  </si>
  <si>
    <t>ExternalImpactPortfolioSign2</t>
  </si>
  <si>
    <t>ShowForSalesReport</t>
  </si>
  <si>
    <t>TransTypeGroup</t>
  </si>
  <si>
    <t>TransDescription</t>
  </si>
  <si>
    <t>Yes</t>
  </si>
  <si>
    <t>N</t>
  </si>
  <si>
    <t>*Original*</t>
  </si>
  <si>
    <t>BankFee</t>
  </si>
  <si>
    <t>Fee</t>
  </si>
  <si>
    <t>Bank fee - account administration/transfer etc fees</t>
  </si>
  <si>
    <t>Buy</t>
  </si>
  <si>
    <t>Buying shares by specifying number of shares and price per share</t>
  </si>
  <si>
    <t>BuyTA</t>
  </si>
  <si>
    <t>Buying shares by specifying quantity and total amount (not price per share)</t>
  </si>
  <si>
    <t>Deposit</t>
  </si>
  <si>
    <t>Deposit cash into portfolio</t>
  </si>
  <si>
    <t>Account Table</t>
  </si>
  <si>
    <t>Note: Minimum information required: "Account", "Currency" and "Active"(Yes/No)</t>
  </si>
  <si>
    <t>DIV</t>
  </si>
  <si>
    <t>No</t>
  </si>
  <si>
    <t>Dividend</t>
  </si>
  <si>
    <t>Dividends received by specifying number of shares and dividend per share. Money are added to portfolio cash amount</t>
  </si>
  <si>
    <t>DivTA</t>
  </si>
  <si>
    <t>Dividends received by specifying number of shares and total dividend amount. TransQty is ignored</t>
  </si>
  <si>
    <t>Account</t>
  </si>
  <si>
    <t>Portfolio</t>
  </si>
  <si>
    <t>Tax</t>
  </si>
  <si>
    <t>Active</t>
  </si>
  <si>
    <t>Account Group 1</t>
  </si>
  <si>
    <t>Account Group 2</t>
  </si>
  <si>
    <t>Account Group 3</t>
  </si>
  <si>
    <t>Calc WHT</t>
  </si>
  <si>
    <t>DRIP</t>
  </si>
  <si>
    <t>Dividends received and invested back into the same equity</t>
  </si>
  <si>
    <t>RRSP</t>
  </si>
  <si>
    <t>INT</t>
  </si>
  <si>
    <t>Interest</t>
  </si>
  <si>
    <t>Interest received. Amount is added to portfolio cash value</t>
  </si>
  <si>
    <t>TD</t>
  </si>
  <si>
    <t>NotionalDistrib</t>
  </si>
  <si>
    <t>Div Reinv</t>
  </si>
  <si>
    <t>Dividends - Notional Distribution - Capital Gains Increases Book value!</t>
  </si>
  <si>
    <t>ReturnOfCapital</t>
  </si>
  <si>
    <t>Dividends - Return of Capital - Decreases book value!</t>
  </si>
  <si>
    <t>TFSA</t>
  </si>
  <si>
    <t>Sell</t>
  </si>
  <si>
    <t>Selling shares by specifying number of shares and price per share</t>
  </si>
  <si>
    <t>SellTA</t>
  </si>
  <si>
    <t>Selling shares by specifying number of shares and total amount received (not price per share)</t>
  </si>
  <si>
    <t>Split</t>
  </si>
  <si>
    <t>Splitting shares. Need to enter actual share quantity - positive for Split-up and negative for split down</t>
  </si>
  <si>
    <t>SymbolTransferIn</t>
  </si>
  <si>
    <t>Transfer</t>
  </si>
  <si>
    <t>Transfer symbol into portfolio from another portfolio.</t>
  </si>
  <si>
    <t>Scotia</t>
  </si>
  <si>
    <t>SymbolTransferOut</t>
  </si>
  <si>
    <t>Transfer symbol out of portfolio into another portfolio.</t>
  </si>
  <si>
    <t>SymbolTransferOutAsSale</t>
  </si>
  <si>
    <t>WHTX</t>
  </si>
  <si>
    <t>Withholding tax on dividends received</t>
  </si>
  <si>
    <t>Withdraw</t>
  </si>
  <si>
    <t>Withdrawal</t>
  </si>
  <si>
    <t>Withdrawal cash from portfolio</t>
  </si>
  <si>
    <t>Date</t>
  </si>
  <si>
    <t>TransSubType</t>
  </si>
  <si>
    <t>Qty</t>
  </si>
  <si>
    <t>Price</t>
  </si>
  <si>
    <t>ExchRate</t>
  </si>
  <si>
    <t>Comment</t>
  </si>
  <si>
    <t>CostBasisOverride</t>
  </si>
  <si>
    <t>AccruedInterest</t>
  </si>
  <si>
    <t>ExchRateRpt1Override</t>
  </si>
  <si>
    <t>ExchRateRpt2Override</t>
  </si>
  <si>
    <t>ExchRateRpt3Override</t>
  </si>
  <si>
    <t>TotalAmnt</t>
  </si>
  <si>
    <t>CashBalance</t>
  </si>
  <si>
    <t>QtyHeld</t>
  </si>
  <si>
    <t>TransID</t>
  </si>
  <si>
    <t>CashImpact</t>
  </si>
  <si>
    <t>QtyChange</t>
  </si>
  <si>
    <t>Split-Down</t>
  </si>
  <si>
    <t>TXPDDV</t>
  </si>
  <si>
    <t>Int</t>
  </si>
  <si>
    <t>CashTransferIn</t>
  </si>
  <si>
    <t/>
  </si>
  <si>
    <t>TTR</t>
  </si>
  <si>
    <t xml:space="preserve"> Transfer fee: 135$US + HST(13%) </t>
  </si>
  <si>
    <t xml:space="preserve"> Split 1 for 2 </t>
  </si>
  <si>
    <t>VANGUARD FTSE EMERG MKT</t>
  </si>
  <si>
    <t>ISHARES S&amp;P/TSX60 IDX ETF</t>
  </si>
  <si>
    <t>DivTypeAdj</t>
  </si>
  <si>
    <t>RoC Adj. 2014 Summary of Trust Income Stmt</t>
  </si>
  <si>
    <t>Drip</t>
  </si>
  <si>
    <t>VANGUARD FTSE DEV MKT ETF</t>
  </si>
  <si>
    <t>CashFlag</t>
  </si>
  <si>
    <t>ExchRateFlag</t>
  </si>
  <si>
    <t>EUR</t>
  </si>
  <si>
    <t>Global</t>
  </si>
  <si>
    <t>Horizons S&amp;P500 ETF</t>
  </si>
  <si>
    <t>VT</t>
  </si>
  <si>
    <t>SectorSum</t>
  </si>
  <si>
    <t>^SP500TR</t>
  </si>
  <si>
    <t>HXT.TO</t>
  </si>
  <si>
    <t>Index - US Total Market TR Index Dow Jones</t>
  </si>
  <si>
    <t>Index - Canada Total Market TR Index Dow Jones</t>
  </si>
  <si>
    <t>Index - Global Total Market TR Index Dow Jones</t>
  </si>
  <si>
    <t>BuYTA</t>
  </si>
  <si>
    <t>DripTA</t>
  </si>
  <si>
    <t>Total:</t>
  </si>
  <si>
    <t>Grand Total</t>
  </si>
  <si>
    <t>Current Qty</t>
  </si>
  <si>
    <t>TDB8150</t>
  </si>
  <si>
    <t>TD CAD Cash savings</t>
  </si>
  <si>
    <t>TransSortOrder</t>
  </si>
  <si>
    <t>CurrencyBase</t>
  </si>
  <si>
    <t>ID</t>
  </si>
  <si>
    <t>CompareTo</t>
  </si>
  <si>
    <t>Total Market</t>
  </si>
  <si>
    <t>Canada Index</t>
  </si>
  <si>
    <t>USA Index</t>
  </si>
  <si>
    <t>Notes</t>
  </si>
  <si>
    <t>Expd Portfolio</t>
  </si>
  <si>
    <t>Keep ID=1 record. Expected values for this Portfolio based on Allocation Index assignments</t>
  </si>
  <si>
    <t>Global Developed</t>
  </si>
  <si>
    <t>AnnlAdj%</t>
  </si>
  <si>
    <t>Yield: 2.8%</t>
  </si>
  <si>
    <t>Actl Portfolio</t>
  </si>
  <si>
    <t>Keep ID=0 record. This represents actual portfolio values.</t>
  </si>
  <si>
    <t>Symbol Sector Sensitivity table</t>
  </si>
  <si>
    <t>First setup table bellow. Then start assigning Sectors to Symbol and Sensitivity will be assigned from the table below.</t>
  </si>
  <si>
    <t>CA</t>
  </si>
  <si>
    <t>VXUS</t>
  </si>
  <si>
    <t>Yield: 2.3%</t>
  </si>
  <si>
    <t>Total Ex US</t>
  </si>
  <si>
    <t>CAD: 4770.92</t>
  </si>
  <si>
    <t>USA</t>
  </si>
  <si>
    <t>Right mouse click on any cell in the table below and click on the menu item "Refresh" to see latest qty of Symbol in each account</t>
  </si>
  <si>
    <t>Yeld 2.9%</t>
  </si>
  <si>
    <t>Yield 3%</t>
  </si>
  <si>
    <t>W-RRSP-USD</t>
  </si>
  <si>
    <t>W-TFSA-CAD</t>
  </si>
  <si>
    <t>W</t>
  </si>
  <si>
    <t>H</t>
  </si>
  <si>
    <t>J</t>
  </si>
  <si>
    <t>J-Cash-USD</t>
  </si>
  <si>
    <t>Short</t>
  </si>
  <si>
    <t>Long</t>
  </si>
  <si>
    <t>Developed</t>
  </si>
  <si>
    <t>HXS.TO</t>
  </si>
  <si>
    <t>J-Cash-CAD</t>
  </si>
  <si>
    <t>Opening balance cash</t>
  </si>
  <si>
    <t>W-RRSP-CAD</t>
  </si>
  <si>
    <t>W-TFSA-USD</t>
  </si>
  <si>
    <t>Norbert Gambit example CAD-&gt;USD</t>
  </si>
  <si>
    <t>Norbert Gambit example USD-&gt;CAD</t>
  </si>
  <si>
    <t>Transfer from W-TFSA-CAD.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</si>
</sst>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 #,##0.00_);_(* \(#,##0.00\);_(* &quot;-&quot;??_);_(@_)"/>
    <numFmt numFmtId="165" formatCode="yyyy\-mm\-dd"/>
    <numFmt numFmtId="166" formatCode="_(* #,##0.00000000_);_(* \(#,##0.00000000\);_(* &quot;-&quot;??_);_(@_)"/>
    <numFmt numFmtId="167" formatCode="[Color10]\+#,##0;[Red]\-#,##0"/>
    <numFmt numFmtId="168" formatCode="#,##0.00;[Red]\-#,##0.00;#"/>
    <numFmt numFmtId="169" formatCode="[Color10]\+#,##0;[Red]\-#,##0;#"/>
    <numFmt numFmtId="170" formatCode="[Color50]#,##0.00;[Red]\-#,##0.00;#"/>
    <numFmt numFmtId="171" formatCode="#,##0.00##;[Red]\-#,##0.00##;#"/>
    <numFmt numFmtId="172" formatCode="0.0%"/>
  </numFmts>
  <fonts count="109"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0"/>
      <color theme="1"/>
      <name val="Calibri"/>
      <family val="2"/>
      <scheme val="minor"/>
    </font>
    <font>
      <sz val="11"/>
      <color theme="0" tint="-0.499984740745262"/>
      <name val="Calibri"/>
      <family val="2"/>
      <scheme val="minor"/>
    </font>
    <font>
      <sz val="9"/>
      <color theme="0"/>
      <name val="Calibri"/>
      <family val="2"/>
      <scheme val="minor"/>
    </font>
    <font>
      <sz val="9"/>
      <color theme="4" tint="-0.499984740745262"/>
      <name val="Calibri"/>
      <family val="2"/>
      <scheme val="minor"/>
    </font>
    <font>
      <sz val="11"/>
      <color rgb="FF0070C0"/>
      <name val="Calibri"/>
      <family val="2"/>
      <scheme val="minor"/>
    </font>
    <font>
      <sz val="11"/>
      <color theme="1" tint="0.34998626667073579"/>
      <name val="Calibri"/>
      <family val="2"/>
      <scheme val="minor"/>
    </font>
    <font>
      <sz val="11"/>
      <color rgb="FFCC9900"/>
      <name val="Calibri"/>
      <family val="2"/>
      <scheme val="minor"/>
    </font>
    <font>
      <sz val="11"/>
      <color rgb="FF7030A0"/>
      <name val="Calibri"/>
      <family val="2"/>
      <scheme val="minor"/>
    </font>
    <font>
      <sz val="9"/>
      <color theme="0"/>
      <name val="Calibri"/>
      <family val="2"/>
      <scheme val="minor"/>
    </font>
    <font>
      <sz val="9"/>
      <color indexed="81"/>
      <name val="Tahoma"/>
      <family val="2"/>
    </font>
    <font>
      <b/>
      <sz val="9"/>
      <color indexed="81"/>
      <name val="Tahoma"/>
      <family val="2"/>
    </font>
    <font>
      <b/>
      <i/>
      <sz val="9"/>
      <color indexed="81"/>
      <name val="Tahoma"/>
      <family val="2"/>
    </font>
    <font>
      <sz val="11"/>
      <color theme="1" tint="0.34998626667073579"/>
      <name val="Calibri"/>
      <family val="2"/>
      <scheme val="minor"/>
    </font>
    <font>
      <sz val="11"/>
      <color rgb="FF7030A0"/>
      <name val="Calibri"/>
      <family val="2"/>
      <scheme val="minor"/>
    </font>
    <font>
      <sz val="11"/>
      <color rgb="FF0070C0"/>
      <name val="Calibri"/>
      <family val="2"/>
      <scheme val="minor"/>
    </font>
    <font>
      <sz val="11"/>
      <color theme="1"/>
      <name val="Calibri"/>
      <family val="2"/>
      <scheme val="minor"/>
    </font>
    <font>
      <sz val="10"/>
      <color theme="1"/>
      <name val="Calibri"/>
      <family val="2"/>
      <scheme val="minor"/>
    </font>
    <font>
      <sz val="9"/>
      <color theme="4" tint="-0.499984740745262"/>
      <name val="Calibri"/>
      <family val="2"/>
      <scheme val="minor"/>
    </font>
    <font>
      <sz val="11"/>
      <color theme="0" tint="-0.499984740745262"/>
      <name val="Calibri"/>
      <family val="2"/>
      <scheme val="minor"/>
    </font>
    <font>
      <sz val="11"/>
      <color theme="1" tint="0.249977111117893"/>
      <name val="Calibri"/>
      <family val="2"/>
      <scheme val="minor"/>
    </font>
    <font>
      <sz val="11"/>
      <color rgb="FFCC9900"/>
      <name val="Calibri"/>
      <family val="2"/>
      <scheme val="minor"/>
    </font>
    <font>
      <sz val="11"/>
      <color theme="1" tint="0.34998626667073579"/>
      <name val="Calibri"/>
      <family val="2"/>
      <scheme val="minor"/>
    </font>
    <font>
      <sz val="11"/>
      <color rgb="FF7030A0"/>
      <name val="Calibri"/>
      <family val="2"/>
      <scheme val="minor"/>
    </font>
    <font>
      <sz val="11"/>
      <color rgb="FF0070C0"/>
      <name val="Calibri"/>
      <family val="2"/>
      <scheme val="minor"/>
    </font>
    <font>
      <sz val="11"/>
      <color theme="1"/>
      <name val="Calibri"/>
      <family val="2"/>
      <scheme val="minor"/>
    </font>
    <font>
      <sz val="10"/>
      <color theme="1"/>
      <name val="Calibri"/>
      <family val="2"/>
      <scheme val="minor"/>
    </font>
    <font>
      <sz val="9"/>
      <color theme="4" tint="-0.499984740745262"/>
      <name val="Calibri"/>
      <family val="2"/>
      <scheme val="minor"/>
    </font>
    <font>
      <sz val="11"/>
      <color theme="0" tint="-0.499984740745262"/>
      <name val="Calibri"/>
      <family val="2"/>
      <scheme val="minor"/>
    </font>
    <font>
      <sz val="11"/>
      <color theme="1" tint="0.249977111117893"/>
      <name val="Calibri"/>
      <family val="2"/>
      <scheme val="minor"/>
    </font>
    <font>
      <sz val="11"/>
      <color rgb="FFCC9900"/>
      <name val="Calibri"/>
      <family val="2"/>
      <scheme val="minor"/>
    </font>
    <font>
      <b/>
      <sz val="11"/>
      <color theme="1"/>
      <name val="Calibri"/>
      <family val="2"/>
      <scheme val="minor"/>
    </font>
    <font>
      <sz val="11"/>
      <color theme="1" tint="0.34998626667073579"/>
      <name val="Calibri"/>
      <family val="2"/>
      <scheme val="minor"/>
    </font>
    <font>
      <sz val="11"/>
      <color rgb="FF7030A0"/>
      <name val="Calibri"/>
      <family val="2"/>
      <scheme val="minor"/>
    </font>
    <font>
      <sz val="11"/>
      <color rgb="FF0070C0"/>
      <name val="Calibri"/>
      <family val="2"/>
      <scheme val="minor"/>
    </font>
    <font>
      <sz val="11"/>
      <color theme="1"/>
      <name val="Calibri"/>
      <family val="2"/>
      <scheme val="minor"/>
    </font>
    <font>
      <sz val="10"/>
      <color theme="1"/>
      <name val="Calibri"/>
      <family val="2"/>
      <scheme val="minor"/>
    </font>
    <font>
      <sz val="9"/>
      <color theme="4" tint="-0.499984740745262"/>
      <name val="Calibri"/>
      <family val="2"/>
      <scheme val="minor"/>
    </font>
    <font>
      <sz val="11"/>
      <color theme="0" tint="-0.499984740745262"/>
      <name val="Calibri"/>
      <family val="2"/>
      <scheme val="minor"/>
    </font>
    <font>
      <sz val="11"/>
      <color theme="1" tint="0.249977111117893"/>
      <name val="Calibri"/>
      <family val="2"/>
      <scheme val="minor"/>
    </font>
    <font>
      <sz val="11"/>
      <color rgb="FFCC9900"/>
      <name val="Calibri"/>
      <family val="2"/>
      <scheme val="minor"/>
    </font>
    <font>
      <sz val="11"/>
      <color theme="1" tint="0.34998626667073579"/>
      <name val="Calibri"/>
      <family val="2"/>
      <scheme val="minor"/>
    </font>
    <font>
      <sz val="11"/>
      <color rgb="FF7030A0"/>
      <name val="Calibri"/>
      <family val="2"/>
      <scheme val="minor"/>
    </font>
    <font>
      <sz val="11"/>
      <color rgb="FF0070C0"/>
      <name val="Calibri"/>
      <family val="2"/>
      <scheme val="minor"/>
    </font>
    <font>
      <sz val="11"/>
      <color theme="1"/>
      <name val="Calibri"/>
      <family val="2"/>
      <scheme val="minor"/>
    </font>
    <font>
      <sz val="10"/>
      <color theme="1"/>
      <name val="Calibri"/>
      <family val="2"/>
      <scheme val="minor"/>
    </font>
    <font>
      <sz val="9"/>
      <color theme="4" tint="-0.499984740745262"/>
      <name val="Calibri"/>
      <family val="2"/>
      <scheme val="minor"/>
    </font>
    <font>
      <sz val="11"/>
      <color theme="0" tint="-0.499984740745262"/>
      <name val="Calibri"/>
      <family val="2"/>
      <scheme val="minor"/>
    </font>
    <font>
      <sz val="11"/>
      <color theme="1" tint="0.249977111117893"/>
      <name val="Calibri"/>
      <family val="2"/>
      <scheme val="minor"/>
    </font>
    <font>
      <sz val="11"/>
      <color rgb="FFCC9900"/>
      <name val="Calibri"/>
      <family val="2"/>
      <scheme val="minor"/>
    </font>
    <font>
      <b/>
      <sz val="10"/>
      <color theme="1"/>
      <name val="Calibri"/>
      <family val="2"/>
      <scheme val="minor"/>
    </font>
    <font>
      <sz val="11"/>
      <color theme="1" tint="0.34998626667073579"/>
      <name val="Calibri"/>
      <family val="2"/>
      <scheme val="minor"/>
    </font>
    <font>
      <sz val="11"/>
      <color rgb="FF7030A0"/>
      <name val="Calibri"/>
      <family val="2"/>
      <scheme val="minor"/>
    </font>
    <font>
      <sz val="11"/>
      <color rgb="FF0070C0"/>
      <name val="Calibri"/>
      <family val="2"/>
      <scheme val="minor"/>
    </font>
    <font>
      <sz val="11"/>
      <color theme="1"/>
      <name val="Calibri"/>
      <family val="2"/>
      <scheme val="minor"/>
    </font>
    <font>
      <sz val="10"/>
      <color theme="1"/>
      <name val="Calibri"/>
      <family val="2"/>
      <scheme val="minor"/>
    </font>
    <font>
      <sz val="9"/>
      <color theme="4" tint="-0.499984740745262"/>
      <name val="Calibri"/>
      <family val="2"/>
      <scheme val="minor"/>
    </font>
    <font>
      <sz val="11"/>
      <color theme="0" tint="-0.499984740745262"/>
      <name val="Calibri"/>
      <family val="2"/>
      <scheme val="minor"/>
    </font>
    <font>
      <sz val="11"/>
      <color theme="1" tint="0.249977111117893"/>
      <name val="Calibri"/>
      <family val="2"/>
      <scheme val="minor"/>
    </font>
    <font>
      <sz val="11"/>
      <color rgb="FFCC9900"/>
      <name val="Calibri"/>
      <family val="2"/>
      <scheme val="minor"/>
    </font>
    <font>
      <sz val="11"/>
      <color rgb="FF7030A0"/>
      <name val="Calibri"/>
      <family val="2"/>
      <scheme val="minor"/>
    </font>
    <font>
      <sz val="11"/>
      <color rgb="FF0070C0"/>
      <name val="Calibri"/>
      <family val="2"/>
      <scheme val="minor"/>
    </font>
    <font>
      <sz val="11"/>
      <color theme="1"/>
      <name val="Calibri"/>
      <family val="2"/>
      <scheme val="minor"/>
    </font>
    <font>
      <sz val="10"/>
      <color theme="1"/>
      <name val="Calibri"/>
      <family val="2"/>
      <scheme val="minor"/>
    </font>
    <font>
      <sz val="9"/>
      <color theme="4" tint="-0.499984740745262"/>
      <name val="Calibri"/>
      <family val="2"/>
      <scheme val="minor"/>
    </font>
    <font>
      <sz val="11"/>
      <color theme="0" tint="-0.499984740745262"/>
      <name val="Calibri"/>
      <family val="2"/>
      <scheme val="minor"/>
    </font>
    <font>
      <sz val="11"/>
      <color theme="1" tint="0.249977111117893"/>
      <name val="Calibri"/>
      <family val="2"/>
      <scheme val="minor"/>
    </font>
    <font>
      <sz val="11"/>
      <color rgb="FFCC9900"/>
      <name val="Calibri"/>
      <family val="2"/>
      <scheme val="minor"/>
    </font>
    <font>
      <sz val="11"/>
      <color theme="1" tint="0.34998626667073579"/>
      <name val="Calibri"/>
      <family val="2"/>
      <scheme val="minor"/>
    </font>
    <font>
      <sz val="11"/>
      <color rgb="FF7030A0"/>
      <name val="Calibri"/>
      <family val="2"/>
      <scheme val="minor"/>
    </font>
    <font>
      <sz val="11"/>
      <color rgb="FF0070C0"/>
      <name val="Calibri"/>
      <family val="2"/>
      <scheme val="minor"/>
    </font>
    <font>
      <sz val="11"/>
      <color theme="1"/>
      <name val="Calibri"/>
      <family val="2"/>
      <scheme val="minor"/>
    </font>
    <font>
      <sz val="10"/>
      <color theme="1"/>
      <name val="Calibri"/>
      <family val="2"/>
      <scheme val="minor"/>
    </font>
    <font>
      <sz val="9"/>
      <color theme="4" tint="-0.499984740745262"/>
      <name val="Calibri"/>
      <family val="2"/>
      <scheme val="minor"/>
    </font>
    <font>
      <sz val="11"/>
      <color theme="0" tint="-0.499984740745262"/>
      <name val="Calibri"/>
      <family val="2"/>
      <scheme val="minor"/>
    </font>
    <font>
      <sz val="11"/>
      <color theme="1" tint="0.249977111117893"/>
      <name val="Calibri"/>
      <family val="2"/>
      <scheme val="minor"/>
    </font>
    <font>
      <sz val="11"/>
      <color rgb="FFCC9900"/>
      <name val="Calibri"/>
      <family val="2"/>
      <scheme val="minor"/>
    </font>
    <font>
      <sz val="11"/>
      <color theme="1" tint="0.34998626667073579"/>
      <name val="Calibri"/>
      <family val="2"/>
      <scheme val="minor"/>
    </font>
    <font>
      <sz val="11"/>
      <color rgb="FF7030A0"/>
      <name val="Calibri"/>
      <family val="2"/>
      <scheme val="minor"/>
    </font>
    <font>
      <sz val="11"/>
      <color rgb="FF0070C0"/>
      <name val="Calibri"/>
      <family val="2"/>
      <scheme val="minor"/>
    </font>
    <font>
      <sz val="11"/>
      <color theme="1"/>
      <name val="Calibri"/>
      <family val="2"/>
      <scheme val="minor"/>
    </font>
    <font>
      <sz val="10"/>
      <color theme="1"/>
      <name val="Calibri"/>
      <family val="2"/>
      <scheme val="minor"/>
    </font>
    <font>
      <sz val="9"/>
      <color theme="4" tint="-0.499984740745262"/>
      <name val="Calibri"/>
      <family val="2"/>
      <scheme val="minor"/>
    </font>
    <font>
      <sz val="11"/>
      <color theme="0" tint="-0.499984740745262"/>
      <name val="Calibri"/>
      <family val="2"/>
      <scheme val="minor"/>
    </font>
    <font>
      <sz val="11"/>
      <color theme="1" tint="0.249977111117893"/>
      <name val="Calibri"/>
      <family val="2"/>
      <scheme val="minor"/>
    </font>
    <font>
      <sz val="11"/>
      <color rgb="FFCC9900"/>
      <name val="Calibri"/>
      <family val="2"/>
      <scheme val="minor"/>
    </font>
    <font>
      <sz val="11"/>
      <color theme="1" tint="0.34998626667073579"/>
      <name val="Calibri"/>
      <family val="2"/>
      <scheme val="minor"/>
    </font>
    <font>
      <sz val="11"/>
      <color rgb="FF7030A0"/>
      <name val="Calibri"/>
      <family val="2"/>
      <scheme val="minor"/>
    </font>
    <font>
      <sz val="11"/>
      <color rgb="FF0070C0"/>
      <name val="Calibri"/>
      <family val="2"/>
      <scheme val="minor"/>
    </font>
    <font>
      <sz val="11"/>
      <color theme="1"/>
      <name val="Calibri"/>
      <family val="2"/>
      <scheme val="minor"/>
    </font>
    <font>
      <sz val="10"/>
      <color theme="1"/>
      <name val="Calibri"/>
      <family val="2"/>
      <scheme val="minor"/>
    </font>
    <font>
      <sz val="9"/>
      <color theme="4" tint="-0.499984740745262"/>
      <name val="Calibri"/>
      <family val="2"/>
      <scheme val="minor"/>
    </font>
    <font>
      <sz val="11"/>
      <color theme="0" tint="-0.499984740745262"/>
      <name val="Calibri"/>
      <family val="2"/>
      <scheme val="minor"/>
    </font>
    <font>
      <sz val="11"/>
      <color theme="1" tint="0.249977111117893"/>
      <name val="Calibri"/>
      <family val="2"/>
      <scheme val="minor"/>
    </font>
    <font>
      <sz val="11"/>
      <color rgb="FFCC9900"/>
      <name val="Calibri"/>
      <family val="2"/>
      <scheme val="minor"/>
    </font>
    <font>
      <sz val="9"/>
      <color indexed="81"/>
      <name val="Tahoma"/>
      <charset val="1"/>
    </font>
    <font>
      <b/>
      <sz val="9"/>
      <color indexed="81"/>
      <name val="Tahoma"/>
      <charset val="1"/>
    </font>
    <font>
      <sz val="11"/>
      <color theme="1" tint="0.34998626667073579"/>
      <name val="Calibri"/>
      <scheme val="minor"/>
    </font>
    <font>
      <sz val="11"/>
      <color rgb="FF7030A0"/>
      <name val="Calibri"/>
      <scheme val="minor"/>
    </font>
    <font>
      <sz val="11"/>
      <color rgb="FF0070C0"/>
      <name val="Calibri"/>
      <scheme val="minor"/>
    </font>
    <font>
      <sz val="11"/>
      <color theme="1"/>
      <name val="Calibri"/>
      <scheme val="minor"/>
    </font>
    <font>
      <sz val="10"/>
      <color theme="1"/>
      <name val="Calibri"/>
      <scheme val="minor"/>
    </font>
    <font>
      <sz val="9"/>
      <color theme="4" tint="-0.499984740745262"/>
      <name val="Calibri"/>
      <scheme val="minor"/>
    </font>
    <font>
      <sz val="11"/>
      <color theme="0" tint="-0.499984740745262"/>
      <name val="Calibri"/>
      <scheme val="minor"/>
    </font>
    <font>
      <sz val="11"/>
      <color theme="1" tint="0.249977111117893"/>
      <name val="Calibri"/>
      <scheme val="minor"/>
    </font>
    <font>
      <sz val="11"/>
      <color rgb="FFCC9900"/>
      <name val="Calibri"/>
      <scheme val="minor"/>
    </font>
  </fonts>
  <fills count="8">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bgColor indexed="64"/>
      </patternFill>
    </fill>
    <fill>
      <patternFill patternType="solid">
        <fgColor theme="4" tint="0.59999389629810485"/>
        <bgColor indexed="64"/>
      </patternFill>
    </fill>
    <fill>
      <patternFill patternType="solid">
        <fgColor rgb="FFFFFF00"/>
        <bgColor indexed="64"/>
      </patternFill>
    </fill>
    <fill>
      <patternFill patternType="solid">
        <fgColor theme="3" tint="0.59999389629810485"/>
        <bgColor indexed="64"/>
      </patternFill>
    </fill>
  </fills>
  <borders count="26">
    <border>
      <left/>
      <right/>
      <top/>
      <bottom/>
      <diagonal/>
    </border>
    <border>
      <left/>
      <right/>
      <top style="thin">
        <color theme="4" tint="0.39997558519241921"/>
      </top>
      <bottom style="thin">
        <color theme="4" tint="0.39997558519241921"/>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24994659260841701"/>
      </left>
      <right/>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top style="thin">
        <color theme="0" tint="-0.24994659260841701"/>
      </top>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
      <left style="thin">
        <color theme="0" tint="-0.24994659260841701"/>
      </left>
      <right/>
      <top style="thin">
        <color theme="0" tint="-0.24994659260841701"/>
      </top>
      <bottom style="thin">
        <color theme="0" tint="-0.24994659260841701"/>
      </bottom>
      <diagonal/>
    </border>
    <border>
      <left/>
      <right style="thin">
        <color theme="4" tint="0.39997558519241921"/>
      </right>
      <top/>
      <bottom/>
      <diagonal/>
    </border>
    <border>
      <left style="thin">
        <color theme="0" tint="-0.24994659260841701"/>
      </left>
      <right/>
      <top/>
      <bottom/>
      <diagonal/>
    </border>
    <border>
      <left style="thin">
        <color theme="0" tint="-0.24994659260841701"/>
      </left>
      <right style="thin">
        <color theme="0" tint="-0.24994659260841701"/>
      </right>
      <top/>
      <bottom/>
      <diagonal/>
    </border>
    <border>
      <left style="thin">
        <color theme="4" tint="0.39997558519241921"/>
      </left>
      <right/>
      <top style="thin">
        <color theme="4" tint="0.39997558519241921"/>
      </top>
      <bottom style="thin">
        <color theme="4" tint="0.39997558519241921"/>
      </bottom>
      <diagonal/>
    </border>
    <border>
      <left style="thin">
        <color theme="0" tint="-0.24994659260841701"/>
      </left>
      <right/>
      <top style="thin">
        <color theme="0" tint="-0.24994659260841701"/>
      </top>
      <bottom style="thin">
        <color theme="4" tint="0.39997558519241921"/>
      </bottom>
      <diagonal/>
    </border>
  </borders>
  <cellStyleXfs count="8">
    <xf numFmtId="0" fontId="0" fillId="0" borderId="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493">
    <xf numFmtId="0" fontId="0" fillId="0" borderId="0" xfId="0"/>
    <xf numFmtId="0" fontId="0" fillId="0" borderId="6" xfId="0" applyBorder="1"/>
    <xf numFmtId="0" fontId="0" fillId="0" borderId="7" xfId="0" applyBorder="1"/>
    <xf numFmtId="0" fontId="0" fillId="0" borderId="3" xfId="0" applyBorder="1" applyAlignment="1">
      <alignment horizontal="center"/>
    </xf>
    <xf numFmtId="0" fontId="0" fillId="0" borderId="5" xfId="0" applyBorder="1" applyAlignment="1">
      <alignment horizontal="center"/>
    </xf>
    <xf numFmtId="0" fontId="2" fillId="2" borderId="1" xfId="0" applyFont="1" applyFill="1" applyBorder="1"/>
    <xf numFmtId="0" fontId="0" fillId="0" borderId="8" xfId="0" applyBorder="1"/>
    <xf numFmtId="0" fontId="0" fillId="0" borderId="10"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9" xfId="0" applyBorder="1"/>
    <xf numFmtId="0" fontId="3" fillId="0" borderId="0" xfId="0" applyFont="1"/>
    <xf numFmtId="0" fontId="2" fillId="2" borderId="19" xfId="0" applyFont="1" applyFill="1" applyBorder="1"/>
    <xf numFmtId="0" fontId="0" fillId="0" borderId="0" xfId="0" applyAlignment="1">
      <alignment vertical="center" wrapText="1"/>
    </xf>
    <xf numFmtId="0" fontId="0" fillId="3" borderId="19" xfId="0" applyFill="1" applyBorder="1"/>
    <xf numFmtId="0" fontId="3" fillId="0" borderId="0" xfId="0" applyFont="1" applyAlignment="1">
      <alignment horizontal="center" vertical="center" wrapText="1"/>
    </xf>
    <xf numFmtId="0" fontId="0" fillId="0" borderId="0" xfId="0" applyAlignment="1">
      <alignment vertical="center"/>
    </xf>
    <xf numFmtId="0" fontId="2" fillId="2" borderId="21" xfId="0" applyFont="1" applyFill="1" applyBorder="1"/>
    <xf numFmtId="0" fontId="0" fillId="0" borderId="14" xfId="0" applyBorder="1" applyAlignment="1" applyProtection="1">
      <alignment shrinkToFit="1"/>
      <protection locked="0"/>
    </xf>
    <xf numFmtId="0" fontId="0" fillId="0" borderId="0" xfId="0" applyAlignment="1">
      <alignment shrinkToFit="1"/>
    </xf>
    <xf numFmtId="165" fontId="0" fillId="0" borderId="15" xfId="0" applyNumberFormat="1" applyBorder="1" applyAlignment="1" applyProtection="1">
      <alignment shrinkToFit="1"/>
      <protection locked="0"/>
    </xf>
    <xf numFmtId="0" fontId="0" fillId="0" borderId="15" xfId="0" applyBorder="1" applyAlignment="1" applyProtection="1">
      <alignment shrinkToFit="1"/>
      <protection locked="0"/>
    </xf>
    <xf numFmtId="0" fontId="9" fillId="0" borderId="15" xfId="0" applyFont="1" applyBorder="1" applyAlignment="1" applyProtection="1">
      <alignment shrinkToFit="1"/>
      <protection locked="0"/>
    </xf>
    <xf numFmtId="0" fontId="11" fillId="0" borderId="15" xfId="0" applyFont="1" applyBorder="1" applyAlignment="1" applyProtection="1">
      <alignment shrinkToFit="1"/>
      <protection locked="0"/>
    </xf>
    <xf numFmtId="0" fontId="8" fillId="0" borderId="15" xfId="0" applyFont="1" applyBorder="1" applyAlignment="1" applyProtection="1">
      <alignment shrinkToFit="1"/>
      <protection locked="0"/>
    </xf>
    <xf numFmtId="164" fontId="4" fillId="0" borderId="15" xfId="1" applyFont="1" applyBorder="1" applyAlignment="1" applyProtection="1">
      <alignment shrinkToFit="1"/>
      <protection locked="0"/>
    </xf>
    <xf numFmtId="166" fontId="4" fillId="0" borderId="15" xfId="1" applyNumberFormat="1" applyFont="1" applyBorder="1" applyAlignment="1" applyProtection="1">
      <alignment shrinkToFit="1"/>
      <protection locked="0"/>
    </xf>
    <xf numFmtId="0" fontId="7" fillId="0" borderId="15" xfId="0" applyFont="1" applyBorder="1" applyAlignment="1" applyProtection="1">
      <alignment shrinkToFit="1"/>
      <protection locked="0"/>
    </xf>
    <xf numFmtId="0" fontId="4" fillId="0" borderId="15" xfId="0" applyFont="1" applyBorder="1" applyAlignment="1" applyProtection="1">
      <alignment shrinkToFit="1"/>
      <protection locked="0"/>
    </xf>
    <xf numFmtId="164" fontId="4" fillId="0" borderId="20" xfId="1" applyFont="1" applyBorder="1" applyAlignment="1" applyProtection="1">
      <alignment shrinkToFit="1"/>
      <protection locked="0"/>
    </xf>
    <xf numFmtId="0" fontId="8" fillId="0" borderId="17" xfId="0" applyFont="1" applyBorder="1" applyAlignment="1" applyProtection="1">
      <alignment shrinkToFit="1"/>
      <protection locked="0"/>
    </xf>
    <xf numFmtId="166" fontId="4" fillId="0" borderId="17" xfId="1" applyNumberFormat="1" applyFont="1" applyBorder="1" applyAlignment="1" applyProtection="1">
      <alignment shrinkToFit="1"/>
      <protection locked="0"/>
    </xf>
    <xf numFmtId="164" fontId="4" fillId="0" borderId="17" xfId="1" applyFont="1" applyBorder="1" applyAlignment="1" applyProtection="1">
      <alignment shrinkToFit="1"/>
      <protection locked="0"/>
    </xf>
    <xf numFmtId="164" fontId="4" fillId="0" borderId="18" xfId="1" applyFont="1" applyBorder="1" applyAlignment="1" applyProtection="1">
      <alignment shrinkToFit="1"/>
      <protection locked="0"/>
    </xf>
    <xf numFmtId="164" fontId="6" fillId="4" borderId="12" xfId="1" applyFont="1" applyFill="1" applyBorder="1" applyAlignment="1">
      <alignment horizontal="left" vertical="center" wrapText="1"/>
    </xf>
    <xf numFmtId="0" fontId="6" fillId="4" borderId="11" xfId="0" applyFont="1" applyFill="1" applyBorder="1" applyAlignment="1">
      <alignment horizontal="left" vertical="center"/>
    </xf>
    <xf numFmtId="165" fontId="6" fillId="4" borderId="12" xfId="0" applyNumberFormat="1" applyFont="1" applyFill="1" applyBorder="1" applyAlignment="1">
      <alignment horizontal="left" vertical="center"/>
    </xf>
    <xf numFmtId="0" fontId="6" fillId="4" borderId="12" xfId="0" applyFont="1" applyFill="1" applyBorder="1" applyAlignment="1">
      <alignment horizontal="left" vertical="center"/>
    </xf>
    <xf numFmtId="4" fontId="6" fillId="4" borderId="12" xfId="1" applyNumberFormat="1" applyFont="1" applyFill="1" applyBorder="1" applyAlignment="1">
      <alignment horizontal="left" vertical="center"/>
    </xf>
    <xf numFmtId="166" fontId="6" fillId="4" borderId="12" xfId="1" applyNumberFormat="1" applyFont="1" applyFill="1" applyBorder="1" applyAlignment="1">
      <alignment horizontal="left" vertical="center"/>
    </xf>
    <xf numFmtId="165" fontId="0" fillId="3" borderId="1" xfId="0" applyNumberFormat="1" applyFill="1" applyBorder="1"/>
    <xf numFmtId="171" fontId="0" fillId="0" borderId="15" xfId="1" applyNumberFormat="1" applyFont="1" applyBorder="1" applyAlignment="1" applyProtection="1">
      <alignment shrinkToFit="1"/>
      <protection locked="0"/>
    </xf>
    <xf numFmtId="171" fontId="0" fillId="0" borderId="15" xfId="1" applyNumberFormat="1" applyFont="1" applyBorder="1" applyAlignment="1" applyProtection="1">
      <alignment vertical="center" shrinkToFit="1"/>
      <protection locked="0"/>
    </xf>
    <xf numFmtId="171" fontId="0" fillId="0" borderId="17" xfId="1" applyNumberFormat="1" applyFont="1" applyBorder="1" applyAlignment="1" applyProtection="1">
      <alignment shrinkToFit="1"/>
      <protection locked="0"/>
    </xf>
    <xf numFmtId="0" fontId="3" fillId="0" borderId="3" xfId="0" applyFont="1" applyBorder="1" applyAlignment="1">
      <alignment horizontal="center" vertical="center" wrapText="1"/>
    </xf>
    <xf numFmtId="0" fontId="3" fillId="0" borderId="5" xfId="0" applyFont="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10" xfId="0" applyBorder="1" applyAlignment="1">
      <alignment vertical="center" wrapText="1"/>
    </xf>
    <xf numFmtId="0" fontId="0" fillId="0" borderId="2" xfId="0" applyBorder="1" applyAlignment="1">
      <alignment vertical="center" wrapText="1"/>
    </xf>
    <xf numFmtId="0" fontId="0" fillId="0" borderId="15" xfId="0" applyBorder="1"/>
    <xf numFmtId="10" fontId="0" fillId="0" borderId="15" xfId="4" applyNumberFormat="1" applyFont="1" applyBorder="1"/>
    <xf numFmtId="0" fontId="0" fillId="0" borderId="17" xfId="0" applyBorder="1"/>
    <xf numFmtId="10" fontId="0" fillId="0" borderId="17" xfId="4" applyNumberFormat="1" applyFont="1" applyBorder="1"/>
    <xf numFmtId="0" fontId="25" fillId="0" borderId="17" xfId="0" applyFont="1" applyBorder="1" applyAlignment="1" applyProtection="1">
      <alignment shrinkToFit="1"/>
      <protection locked="0"/>
    </xf>
    <xf numFmtId="0" fontId="26" fillId="0" borderId="17" xfId="0" applyFont="1" applyBorder="1" applyAlignment="1" applyProtection="1">
      <alignment shrinkToFit="1"/>
      <protection locked="0"/>
    </xf>
    <xf numFmtId="0" fontId="27" fillId="0" borderId="17" xfId="0" applyFont="1" applyBorder="1" applyAlignment="1" applyProtection="1">
      <alignment shrinkToFit="1"/>
      <protection locked="0"/>
    </xf>
    <xf numFmtId="171" fontId="28" fillId="0" borderId="17" xfId="1" applyNumberFormat="1" applyFont="1" applyBorder="1" applyAlignment="1" applyProtection="1">
      <alignment shrinkToFit="1"/>
      <protection locked="0"/>
    </xf>
    <xf numFmtId="0" fontId="29" fillId="0" borderId="17" xfId="0" applyFont="1" applyBorder="1" applyAlignment="1" applyProtection="1">
      <alignment shrinkToFit="1"/>
      <protection locked="0"/>
    </xf>
    <xf numFmtId="166" fontId="29" fillId="0" borderId="17" xfId="1" applyNumberFormat="1" applyFont="1" applyBorder="1" applyAlignment="1" applyProtection="1">
      <alignment shrinkToFit="1"/>
      <protection locked="0"/>
    </xf>
    <xf numFmtId="0" fontId="30" fillId="0" borderId="17" xfId="0" applyFont="1" applyBorder="1" applyAlignment="1" applyProtection="1">
      <alignment shrinkToFit="1"/>
      <protection locked="0"/>
    </xf>
    <xf numFmtId="164" fontId="29" fillId="0" borderId="17" xfId="1" applyFont="1" applyBorder="1" applyAlignment="1" applyProtection="1">
      <alignment shrinkToFit="1"/>
      <protection locked="0"/>
    </xf>
    <xf numFmtId="164" fontId="29" fillId="0" borderId="18" xfId="1" applyFont="1" applyBorder="1" applyAlignment="1" applyProtection="1">
      <alignment shrinkToFit="1"/>
      <protection locked="0"/>
    </xf>
    <xf numFmtId="0" fontId="25" fillId="0" borderId="15" xfId="0" applyFont="1" applyBorder="1" applyAlignment="1" applyProtection="1">
      <alignment shrinkToFit="1"/>
      <protection locked="0"/>
    </xf>
    <xf numFmtId="0" fontId="26" fillId="0" borderId="15" xfId="0" applyFont="1" applyBorder="1" applyAlignment="1" applyProtection="1">
      <alignment shrinkToFit="1"/>
      <protection locked="0"/>
    </xf>
    <xf numFmtId="0" fontId="27" fillId="0" borderId="15" xfId="0" applyFont="1" applyBorder="1" applyAlignment="1" applyProtection="1">
      <alignment shrinkToFit="1"/>
      <protection locked="0"/>
    </xf>
    <xf numFmtId="171" fontId="28" fillId="0" borderId="15" xfId="1" applyNumberFormat="1" applyFont="1" applyBorder="1" applyAlignment="1" applyProtection="1">
      <alignment shrinkToFit="1"/>
      <protection locked="0"/>
    </xf>
    <xf numFmtId="0" fontId="29" fillId="0" borderId="15" xfId="0" applyFont="1" applyBorder="1" applyAlignment="1" applyProtection="1">
      <alignment shrinkToFit="1"/>
      <protection locked="0"/>
    </xf>
    <xf numFmtId="166" fontId="29" fillId="0" borderId="15" xfId="1" applyNumberFormat="1" applyFont="1" applyBorder="1" applyAlignment="1" applyProtection="1">
      <alignment shrinkToFit="1"/>
      <protection locked="0"/>
    </xf>
    <xf numFmtId="0" fontId="30" fillId="0" borderId="15" xfId="0" applyFont="1" applyBorder="1" applyAlignment="1" applyProtection="1">
      <alignment shrinkToFit="1"/>
      <protection locked="0"/>
    </xf>
    <xf numFmtId="164" fontId="29" fillId="0" borderId="15" xfId="1" applyFont="1" applyBorder="1" applyAlignment="1" applyProtection="1">
      <alignment shrinkToFit="1"/>
      <protection locked="0"/>
    </xf>
    <xf numFmtId="164" fontId="29" fillId="0" borderId="20" xfId="1" applyFont="1" applyBorder="1" applyAlignment="1" applyProtection="1">
      <alignment shrinkToFit="1"/>
      <protection locked="0"/>
    </xf>
    <xf numFmtId="164" fontId="4" fillId="0" borderId="22" xfId="1" applyFont="1" applyBorder="1" applyAlignment="1" applyProtection="1">
      <alignment shrinkToFit="1"/>
      <protection locked="0"/>
    </xf>
    <xf numFmtId="0" fontId="0" fillId="0" borderId="9" xfId="0" applyBorder="1" applyAlignment="1">
      <alignment vertical="center" wrapText="1"/>
    </xf>
    <xf numFmtId="0" fontId="34" fillId="0" borderId="0" xfId="0" applyFont="1" applyAlignment="1">
      <alignment horizontal="center" vertical="center" wrapText="1"/>
    </xf>
    <xf numFmtId="0" fontId="35" fillId="0" borderId="17" xfId="0" applyFont="1" applyBorder="1" applyAlignment="1" applyProtection="1">
      <alignment shrinkToFit="1"/>
      <protection locked="0"/>
    </xf>
    <xf numFmtId="0" fontId="36" fillId="0" borderId="17" xfId="0" applyFont="1" applyBorder="1" applyAlignment="1" applyProtection="1">
      <alignment shrinkToFit="1"/>
      <protection locked="0"/>
    </xf>
    <xf numFmtId="0" fontId="37" fillId="0" borderId="17" xfId="0" applyFont="1" applyBorder="1" applyAlignment="1" applyProtection="1">
      <alignment shrinkToFit="1"/>
      <protection locked="0"/>
    </xf>
    <xf numFmtId="171" fontId="38" fillId="0" borderId="17" xfId="1" applyNumberFormat="1" applyFont="1" applyBorder="1" applyAlignment="1" applyProtection="1">
      <alignment shrinkToFit="1"/>
      <protection locked="0"/>
    </xf>
    <xf numFmtId="0" fontId="39" fillId="0" borderId="17" xfId="0" applyFont="1" applyBorder="1" applyAlignment="1" applyProtection="1">
      <alignment shrinkToFit="1"/>
      <protection locked="0"/>
    </xf>
    <xf numFmtId="166" fontId="39" fillId="0" borderId="17" xfId="1" applyNumberFormat="1" applyFont="1" applyBorder="1" applyAlignment="1" applyProtection="1">
      <alignment shrinkToFit="1"/>
      <protection locked="0"/>
    </xf>
    <xf numFmtId="0" fontId="40" fillId="0" borderId="17" xfId="0" applyFont="1" applyBorder="1" applyAlignment="1" applyProtection="1">
      <alignment shrinkToFit="1"/>
      <protection locked="0"/>
    </xf>
    <xf numFmtId="164" fontId="39" fillId="0" borderId="17" xfId="1" applyFont="1" applyBorder="1" applyAlignment="1" applyProtection="1">
      <alignment shrinkToFit="1"/>
      <protection locked="0"/>
    </xf>
    <xf numFmtId="164" fontId="39" fillId="0" borderId="18" xfId="1" applyFont="1" applyBorder="1" applyAlignment="1" applyProtection="1">
      <alignment shrinkToFit="1"/>
      <protection locked="0"/>
    </xf>
    <xf numFmtId="0" fontId="12" fillId="4" borderId="12" xfId="0" applyFont="1" applyFill="1" applyBorder="1" applyAlignment="1">
      <alignment horizontal="left" vertical="center" wrapText="1"/>
    </xf>
    <xf numFmtId="4" fontId="6" fillId="4" borderId="12" xfId="1" applyNumberFormat="1" applyFont="1" applyFill="1" applyBorder="1" applyAlignment="1">
      <alignment horizontal="left" vertical="center" wrapText="1"/>
    </xf>
    <xf numFmtId="40" fontId="6" fillId="4" borderId="12" xfId="0" applyNumberFormat="1" applyFont="1" applyFill="1" applyBorder="1" applyAlignment="1">
      <alignment horizontal="left" vertical="center" wrapText="1"/>
    </xf>
    <xf numFmtId="167" fontId="12" fillId="4" borderId="12" xfId="1" applyNumberFormat="1" applyFont="1" applyFill="1" applyBorder="1" applyAlignment="1">
      <alignment horizontal="left" vertical="center" wrapText="1"/>
    </xf>
    <xf numFmtId="168" fontId="6" fillId="4" borderId="12" xfId="1" applyNumberFormat="1" applyFont="1" applyFill="1" applyBorder="1" applyAlignment="1">
      <alignment horizontal="left" vertical="center" wrapText="1"/>
    </xf>
    <xf numFmtId="0" fontId="6" fillId="4" borderId="12" xfId="0" applyFont="1" applyFill="1" applyBorder="1" applyAlignment="1">
      <alignment horizontal="left" vertical="center" wrapText="1"/>
    </xf>
    <xf numFmtId="1" fontId="6" fillId="4" borderId="13" xfId="0" applyNumberFormat="1" applyFont="1" applyFill="1" applyBorder="1" applyAlignment="1">
      <alignment horizontal="left" vertical="center" wrapText="1"/>
    </xf>
    <xf numFmtId="0" fontId="0" fillId="5" borderId="15" xfId="0" applyFill="1" applyBorder="1"/>
    <xf numFmtId="168" fontId="0" fillId="5" borderId="15" xfId="1" applyNumberFormat="1" applyFont="1" applyFill="1" applyBorder="1"/>
    <xf numFmtId="168" fontId="5" fillId="5" borderId="15" xfId="1" applyNumberFormat="1" applyFont="1" applyFill="1" applyBorder="1"/>
    <xf numFmtId="170" fontId="0" fillId="5" borderId="15" xfId="0" applyNumberFormat="1" applyFill="1" applyBorder="1"/>
    <xf numFmtId="169" fontId="0" fillId="5" borderId="15" xfId="1" applyNumberFormat="1" applyFont="1" applyFill="1" applyBorder="1"/>
    <xf numFmtId="168" fontId="8" fillId="5" borderId="15" xfId="1" applyNumberFormat="1" applyFont="1" applyFill="1" applyBorder="1"/>
    <xf numFmtId="0" fontId="11" fillId="5" borderId="15" xfId="0" applyFont="1" applyFill="1" applyBorder="1" applyAlignment="1">
      <alignment shrinkToFit="1"/>
    </xf>
    <xf numFmtId="1" fontId="10" fillId="5" borderId="15" xfId="0" applyNumberFormat="1" applyFont="1" applyFill="1" applyBorder="1"/>
    <xf numFmtId="0" fontId="4" fillId="5" borderId="15" xfId="1" applyNumberFormat="1" applyFont="1" applyFill="1" applyBorder="1"/>
    <xf numFmtId="168" fontId="28" fillId="5" borderId="15" xfId="1" applyNumberFormat="1" applyFont="1" applyFill="1" applyBorder="1"/>
    <xf numFmtId="168" fontId="31" fillId="5" borderId="15" xfId="1" applyNumberFormat="1" applyFont="1" applyFill="1" applyBorder="1"/>
    <xf numFmtId="169" fontId="32" fillId="5" borderId="15" xfId="1" applyNumberFormat="1" applyFont="1" applyFill="1" applyBorder="1"/>
    <xf numFmtId="164" fontId="26" fillId="5" borderId="15" xfId="1" applyFont="1" applyFill="1" applyBorder="1" applyAlignment="1">
      <alignment shrinkToFit="1"/>
    </xf>
    <xf numFmtId="1" fontId="33" fillId="5" borderId="15" xfId="1" applyNumberFormat="1" applyFont="1" applyFill="1" applyBorder="1"/>
    <xf numFmtId="0" fontId="0" fillId="5" borderId="17" xfId="0" applyFill="1" applyBorder="1"/>
    <xf numFmtId="168" fontId="0" fillId="5" borderId="17" xfId="1" applyNumberFormat="1" applyFont="1" applyFill="1" applyBorder="1"/>
    <xf numFmtId="168" fontId="5" fillId="5" borderId="17" xfId="1" applyNumberFormat="1" applyFont="1" applyFill="1" applyBorder="1"/>
    <xf numFmtId="169" fontId="0" fillId="5" borderId="17" xfId="1" applyNumberFormat="1" applyFont="1" applyFill="1" applyBorder="1"/>
    <xf numFmtId="0" fontId="11" fillId="5" borderId="17" xfId="0" applyFont="1" applyFill="1" applyBorder="1" applyAlignment="1">
      <alignment shrinkToFit="1"/>
    </xf>
    <xf numFmtId="0" fontId="4" fillId="5" borderId="17" xfId="1" applyNumberFormat="1" applyFont="1" applyFill="1" applyBorder="1"/>
    <xf numFmtId="168" fontId="28" fillId="5" borderId="17" xfId="1" applyNumberFormat="1" applyFont="1" applyFill="1" applyBorder="1"/>
    <xf numFmtId="168" fontId="31" fillId="5" borderId="17" xfId="1" applyNumberFormat="1" applyFont="1" applyFill="1" applyBorder="1"/>
    <xf numFmtId="169" fontId="32" fillId="5" borderId="17" xfId="1" applyNumberFormat="1" applyFont="1" applyFill="1" applyBorder="1"/>
    <xf numFmtId="164" fontId="26" fillId="5" borderId="17" xfId="1" applyFont="1" applyFill="1" applyBorder="1" applyAlignment="1">
      <alignment shrinkToFit="1"/>
    </xf>
    <xf numFmtId="169" fontId="23" fillId="5" borderId="17" xfId="1" applyNumberFormat="1" applyFont="1" applyFill="1" applyBorder="1"/>
    <xf numFmtId="0" fontId="4" fillId="5" borderId="23" xfId="1" applyNumberFormat="1" applyFont="1" applyFill="1" applyBorder="1"/>
    <xf numFmtId="168" fontId="38" fillId="5" borderId="17" xfId="1" applyNumberFormat="1" applyFont="1" applyFill="1" applyBorder="1"/>
    <xf numFmtId="168" fontId="41" fillId="5" borderId="17" xfId="1" applyNumberFormat="1" applyFont="1" applyFill="1" applyBorder="1"/>
    <xf numFmtId="169" fontId="42" fillId="5" borderId="17" xfId="1" applyNumberFormat="1" applyFont="1" applyFill="1" applyBorder="1"/>
    <xf numFmtId="164" fontId="36" fillId="5" borderId="17" xfId="1" applyFont="1" applyFill="1" applyBorder="1" applyAlignment="1">
      <alignment shrinkToFit="1"/>
    </xf>
    <xf numFmtId="1" fontId="43" fillId="5" borderId="18" xfId="1" applyNumberFormat="1" applyFont="1" applyFill="1" applyBorder="1"/>
    <xf numFmtId="172" fontId="0" fillId="0" borderId="2" xfId="4" applyNumberFormat="1" applyFont="1" applyBorder="1" applyAlignment="1">
      <alignment vertical="center" wrapText="1"/>
    </xf>
    <xf numFmtId="172" fontId="0" fillId="0" borderId="9" xfId="4" applyNumberFormat="1" applyFont="1" applyBorder="1" applyAlignment="1">
      <alignment vertical="center" wrapText="1"/>
    </xf>
    <xf numFmtId="0" fontId="0" fillId="6" borderId="2" xfId="0" applyFill="1" applyBorder="1"/>
    <xf numFmtId="172" fontId="0" fillId="0" borderId="2" xfId="0" applyNumberFormat="1" applyBorder="1"/>
    <xf numFmtId="168" fontId="38" fillId="5" borderId="15" xfId="1" applyNumberFormat="1" applyFont="1" applyFill="1" applyBorder="1"/>
    <xf numFmtId="168" fontId="41" fillId="5" borderId="15" xfId="1" applyNumberFormat="1" applyFont="1" applyFill="1" applyBorder="1"/>
    <xf numFmtId="169" fontId="42" fillId="5" borderId="15" xfId="1" applyNumberFormat="1" applyFont="1" applyFill="1" applyBorder="1"/>
    <xf numFmtId="164" fontId="36" fillId="5" borderId="15" xfId="1" applyFont="1" applyFill="1" applyBorder="1" applyAlignment="1">
      <alignment shrinkToFit="1"/>
    </xf>
    <xf numFmtId="1" fontId="43" fillId="5" borderId="15" xfId="1" applyNumberFormat="1" applyFont="1" applyFill="1" applyBorder="1"/>
    <xf numFmtId="0" fontId="0" fillId="0" borderId="15" xfId="0" applyBorder="1"/>
    <xf numFmtId="10" fontId="0" fillId="0" borderId="15" xfId="4" applyNumberFormat="1" applyFont="1" applyBorder="1"/>
    <xf numFmtId="0" fontId="9" fillId="0" borderId="17" xfId="0" applyFont="1" applyBorder="1" applyAlignment="1" applyProtection="1">
      <alignment shrinkToFit="1"/>
      <protection locked="0"/>
    </xf>
    <xf numFmtId="0" fontId="11" fillId="0" borderId="17" xfId="0" applyFont="1" applyBorder="1" applyAlignment="1" applyProtection="1">
      <alignment shrinkToFit="1"/>
      <protection locked="0"/>
    </xf>
    <xf numFmtId="0" fontId="8" fillId="0" borderId="17" xfId="0" applyNumberFormat="1" applyFont="1" applyBorder="1" applyAlignment="1" applyProtection="1">
      <alignment shrinkToFit="1"/>
      <protection locked="0"/>
    </xf>
    <xf numFmtId="0" fontId="4" fillId="0" borderId="17" xfId="0" applyFont="1" applyBorder="1" applyAlignment="1" applyProtection="1">
      <alignment shrinkToFit="1"/>
      <protection locked="0"/>
    </xf>
    <xf numFmtId="0" fontId="7" fillId="0" borderId="17" xfId="0" applyFont="1" applyBorder="1" applyAlignment="1" applyProtection="1">
      <alignment shrinkToFit="1"/>
      <protection locked="0"/>
    </xf>
    <xf numFmtId="4" fontId="0" fillId="0" borderId="0" xfId="0" applyNumberFormat="1"/>
    <xf numFmtId="0" fontId="0" fillId="0" borderId="0" xfId="0" pivotButton="1"/>
    <xf numFmtId="170" fontId="0" fillId="5" borderId="17" xfId="0" applyNumberFormat="1" applyFont="1" applyFill="1" applyBorder="1" applyProtection="1"/>
    <xf numFmtId="0" fontId="4" fillId="5" borderId="17" xfId="1" applyNumberFormat="1" applyFont="1" applyFill="1" applyBorder="1" applyProtection="1"/>
    <xf numFmtId="0" fontId="4" fillId="5" borderId="23" xfId="1" applyNumberFormat="1" applyFont="1" applyFill="1" applyBorder="1" applyProtection="1"/>
    <xf numFmtId="168" fontId="0" fillId="5" borderId="17" xfId="1" applyNumberFormat="1" applyFont="1" applyFill="1" applyBorder="1" applyProtection="1"/>
    <xf numFmtId="168" fontId="0" fillId="5" borderId="23" xfId="1" applyNumberFormat="1" applyFont="1" applyFill="1" applyBorder="1" applyProtection="1"/>
    <xf numFmtId="168" fontId="5" fillId="5" borderId="17" xfId="1" applyNumberFormat="1" applyFont="1" applyFill="1" applyBorder="1" applyProtection="1"/>
    <xf numFmtId="168" fontId="5" fillId="5" borderId="23" xfId="1" applyNumberFormat="1" applyFont="1" applyFill="1" applyBorder="1" applyProtection="1"/>
    <xf numFmtId="169" fontId="23" fillId="5" borderId="17" xfId="1" applyNumberFormat="1" applyFont="1" applyFill="1" applyBorder="1" applyProtection="1"/>
    <xf numFmtId="169" fontId="23" fillId="5" borderId="23" xfId="1" applyNumberFormat="1" applyFont="1" applyFill="1" applyBorder="1" applyProtection="1"/>
    <xf numFmtId="168" fontId="8" fillId="5" borderId="17" xfId="1" applyNumberFormat="1" applyFont="1" applyFill="1" applyBorder="1" applyProtection="1"/>
    <xf numFmtId="168" fontId="8" fillId="5" borderId="23" xfId="1" applyNumberFormat="1" applyFont="1" applyFill="1" applyBorder="1" applyProtection="1"/>
    <xf numFmtId="164" fontId="11" fillId="5" borderId="17" xfId="1" applyFont="1" applyFill="1" applyBorder="1" applyAlignment="1" applyProtection="1">
      <alignment shrinkToFit="1"/>
    </xf>
    <xf numFmtId="164" fontId="11" fillId="5" borderId="23" xfId="1" applyFont="1" applyFill="1" applyBorder="1" applyAlignment="1" applyProtection="1">
      <alignment shrinkToFit="1"/>
    </xf>
    <xf numFmtId="1" fontId="10" fillId="5" borderId="18" xfId="1" applyNumberFormat="1" applyFont="1" applyFill="1" applyBorder="1" applyProtection="1"/>
    <xf numFmtId="1" fontId="10" fillId="5" borderId="22" xfId="1" applyNumberFormat="1" applyFont="1" applyFill="1" applyBorder="1" applyProtection="1"/>
    <xf numFmtId="0" fontId="0" fillId="0" borderId="0" xfId="0"/>
    <xf numFmtId="0" fontId="0" fillId="0" borderId="0" xfId="0" applyBorder="1"/>
    <xf numFmtId="166" fontId="48" fillId="0" borderId="17" xfId="6" applyNumberFormat="1" applyFont="1" applyBorder="1" applyAlignment="1" applyProtection="1">
      <alignment shrinkToFit="1"/>
      <protection locked="0"/>
    </xf>
    <xf numFmtId="43" fontId="48" fillId="0" borderId="17" xfId="6" applyFont="1" applyBorder="1" applyAlignment="1" applyProtection="1">
      <alignment shrinkToFit="1"/>
      <protection locked="0"/>
    </xf>
    <xf numFmtId="171" fontId="47" fillId="0" borderId="17" xfId="1" applyNumberFormat="1" applyFont="1" applyBorder="1" applyAlignment="1" applyProtection="1">
      <alignment shrinkToFit="1"/>
      <protection locked="0"/>
    </xf>
    <xf numFmtId="164" fontId="48" fillId="0" borderId="17" xfId="1" applyFont="1" applyBorder="1" applyAlignment="1" applyProtection="1">
      <alignment shrinkToFit="1"/>
      <protection locked="0"/>
    </xf>
    <xf numFmtId="166" fontId="48" fillId="0" borderId="17" xfId="1" applyNumberFormat="1" applyFont="1" applyBorder="1" applyAlignment="1" applyProtection="1">
      <alignment shrinkToFit="1"/>
      <protection locked="0"/>
    </xf>
    <xf numFmtId="164" fontId="48" fillId="0" borderId="18" xfId="1" applyFont="1" applyBorder="1" applyAlignment="1" applyProtection="1">
      <alignment shrinkToFit="1"/>
      <protection locked="0"/>
    </xf>
    <xf numFmtId="164" fontId="48" fillId="0" borderId="22" xfId="1" applyFont="1" applyBorder="1" applyAlignment="1" applyProtection="1">
      <alignment shrinkToFit="1"/>
      <protection locked="0"/>
    </xf>
    <xf numFmtId="168" fontId="47" fillId="5" borderId="17" xfId="1" applyNumberFormat="1" applyFont="1" applyFill="1" applyBorder="1" applyProtection="1"/>
    <xf numFmtId="168" fontId="47" fillId="5" borderId="23" xfId="1" applyNumberFormat="1" applyFont="1" applyFill="1" applyBorder="1" applyProtection="1"/>
    <xf numFmtId="168" fontId="50" fillId="5" borderId="17" xfId="1" applyNumberFormat="1" applyFont="1" applyFill="1" applyBorder="1" applyProtection="1"/>
    <xf numFmtId="168" fontId="50" fillId="5" borderId="23" xfId="1" applyNumberFormat="1" applyFont="1" applyFill="1" applyBorder="1" applyProtection="1"/>
    <xf numFmtId="170" fontId="47" fillId="5" borderId="23" xfId="0" applyNumberFormat="1" applyFont="1" applyFill="1" applyBorder="1" applyProtection="1"/>
    <xf numFmtId="169" fontId="51" fillId="5" borderId="17" xfId="1" applyNumberFormat="1" applyFont="1" applyFill="1" applyBorder="1" applyProtection="1"/>
    <xf numFmtId="169" fontId="51" fillId="5" borderId="23" xfId="1" applyNumberFormat="1" applyFont="1" applyFill="1" applyBorder="1" applyProtection="1"/>
    <xf numFmtId="168" fontId="46" fillId="5" borderId="17" xfId="1" applyNumberFormat="1" applyFont="1" applyFill="1" applyBorder="1" applyProtection="1"/>
    <xf numFmtId="168" fontId="46" fillId="5" borderId="23" xfId="1" applyNumberFormat="1" applyFont="1" applyFill="1" applyBorder="1" applyProtection="1"/>
    <xf numFmtId="164" fontId="45" fillId="5" borderId="17" xfId="1" applyFont="1" applyFill="1" applyBorder="1" applyAlignment="1" applyProtection="1">
      <alignment shrinkToFit="1"/>
    </xf>
    <xf numFmtId="164" fontId="45" fillId="5" borderId="23" xfId="1" applyFont="1" applyFill="1" applyBorder="1" applyAlignment="1" applyProtection="1">
      <alignment shrinkToFit="1"/>
    </xf>
    <xf numFmtId="1" fontId="52" fillId="5" borderId="18" xfId="1" applyNumberFormat="1" applyFont="1" applyFill="1" applyBorder="1" applyProtection="1"/>
    <xf numFmtId="1" fontId="52" fillId="5" borderId="22" xfId="1" applyNumberFormat="1" applyFont="1" applyFill="1" applyBorder="1" applyProtection="1"/>
    <xf numFmtId="0" fontId="44" fillId="0" borderId="17" xfId="0" applyFont="1" applyBorder="1" applyAlignment="1" applyProtection="1">
      <alignment shrinkToFit="1"/>
      <protection locked="0"/>
    </xf>
    <xf numFmtId="0" fontId="45" fillId="0" borderId="17" xfId="0" applyFont="1" applyBorder="1" applyAlignment="1" applyProtection="1">
      <alignment shrinkToFit="1"/>
      <protection locked="0"/>
    </xf>
    <xf numFmtId="0" fontId="46" fillId="0" borderId="17" xfId="0" applyNumberFormat="1" applyFont="1" applyBorder="1" applyAlignment="1" applyProtection="1">
      <alignment shrinkToFit="1"/>
      <protection locked="0"/>
    </xf>
    <xf numFmtId="171" fontId="47" fillId="0" borderId="17" xfId="6" applyNumberFormat="1" applyFont="1" applyBorder="1" applyAlignment="1" applyProtection="1">
      <alignment shrinkToFit="1"/>
      <protection locked="0"/>
    </xf>
    <xf numFmtId="0" fontId="48" fillId="0" borderId="17" xfId="0" applyFont="1" applyBorder="1" applyAlignment="1" applyProtection="1">
      <alignment shrinkToFit="1"/>
      <protection locked="0"/>
    </xf>
    <xf numFmtId="0" fontId="49" fillId="0" borderId="17" xfId="0" applyFont="1" applyBorder="1" applyAlignment="1" applyProtection="1">
      <alignment shrinkToFit="1"/>
      <protection locked="0"/>
    </xf>
    <xf numFmtId="170" fontId="47" fillId="5" borderId="17" xfId="0" applyNumberFormat="1" applyFont="1" applyFill="1" applyBorder="1" applyProtection="1"/>
    <xf numFmtId="166" fontId="48" fillId="0" borderId="23" xfId="1" applyNumberFormat="1" applyFont="1" applyBorder="1" applyAlignment="1" applyProtection="1">
      <alignment shrinkToFit="1"/>
      <protection locked="0"/>
    </xf>
    <xf numFmtId="0" fontId="49" fillId="0" borderId="23" xfId="0" applyFont="1" applyBorder="1" applyAlignment="1" applyProtection="1">
      <alignment shrinkToFit="1"/>
      <protection locked="0"/>
    </xf>
    <xf numFmtId="164" fontId="48" fillId="0" borderId="23" xfId="1" applyFont="1" applyBorder="1" applyAlignment="1" applyProtection="1">
      <alignment shrinkToFit="1"/>
      <protection locked="0"/>
    </xf>
    <xf numFmtId="0" fontId="53" fillId="0" borderId="0" xfId="0" applyFont="1" applyAlignment="1">
      <alignment horizontal="center" vertical="center" wrapText="1"/>
    </xf>
    <xf numFmtId="0" fontId="4" fillId="0" borderId="0" xfId="0" applyFont="1" applyAlignment="1">
      <alignment wrapText="1"/>
    </xf>
    <xf numFmtId="171" fontId="57" fillId="0" borderId="17" xfId="1" applyNumberFormat="1" applyFont="1" applyBorder="1" applyAlignment="1" applyProtection="1">
      <alignment shrinkToFit="1"/>
      <protection locked="0"/>
    </xf>
    <xf numFmtId="164" fontId="58" fillId="0" borderId="17" xfId="1" applyFont="1" applyBorder="1" applyAlignment="1" applyProtection="1">
      <alignment shrinkToFit="1"/>
      <protection locked="0"/>
    </xf>
    <xf numFmtId="166" fontId="58" fillId="0" borderId="17" xfId="1" applyNumberFormat="1" applyFont="1" applyBorder="1" applyAlignment="1" applyProtection="1">
      <alignment shrinkToFit="1"/>
      <protection locked="0"/>
    </xf>
    <xf numFmtId="164" fontId="58" fillId="0" borderId="18" xfId="1" applyFont="1" applyBorder="1" applyAlignment="1" applyProtection="1">
      <alignment shrinkToFit="1"/>
      <protection locked="0"/>
    </xf>
    <xf numFmtId="164" fontId="58" fillId="0" borderId="22" xfId="1" applyFont="1" applyBorder="1" applyAlignment="1" applyProtection="1">
      <alignment shrinkToFit="1"/>
      <protection locked="0"/>
    </xf>
    <xf numFmtId="168" fontId="57" fillId="5" borderId="17" xfId="1" applyNumberFormat="1" applyFont="1" applyFill="1" applyBorder="1" applyProtection="1"/>
    <xf numFmtId="168" fontId="57" fillId="5" borderId="23" xfId="1" applyNumberFormat="1" applyFont="1" applyFill="1" applyBorder="1" applyProtection="1"/>
    <xf numFmtId="168" fontId="60" fillId="5" borderId="17" xfId="1" applyNumberFormat="1" applyFont="1" applyFill="1" applyBorder="1" applyProtection="1"/>
    <xf numFmtId="168" fontId="60" fillId="5" borderId="23" xfId="1" applyNumberFormat="1" applyFont="1" applyFill="1" applyBorder="1" applyProtection="1"/>
    <xf numFmtId="170" fontId="57" fillId="5" borderId="23" xfId="0" applyNumberFormat="1" applyFont="1" applyFill="1" applyBorder="1" applyProtection="1"/>
    <xf numFmtId="169" fontId="61" fillId="5" borderId="17" xfId="1" applyNumberFormat="1" applyFont="1" applyFill="1" applyBorder="1" applyProtection="1"/>
    <xf numFmtId="169" fontId="61" fillId="5" borderId="23" xfId="1" applyNumberFormat="1" applyFont="1" applyFill="1" applyBorder="1" applyProtection="1"/>
    <xf numFmtId="168" fontId="56" fillId="5" borderId="17" xfId="1" applyNumberFormat="1" applyFont="1" applyFill="1" applyBorder="1" applyProtection="1"/>
    <xf numFmtId="168" fontId="56" fillId="5" borderId="23" xfId="1" applyNumberFormat="1" applyFont="1" applyFill="1" applyBorder="1" applyProtection="1"/>
    <xf numFmtId="164" fontId="55" fillId="5" borderId="17" xfId="1" applyFont="1" applyFill="1" applyBorder="1" applyAlignment="1" applyProtection="1">
      <alignment shrinkToFit="1"/>
    </xf>
    <xf numFmtId="164" fontId="55" fillId="5" borderId="23" xfId="1" applyFont="1" applyFill="1" applyBorder="1" applyAlignment="1" applyProtection="1">
      <alignment shrinkToFit="1"/>
    </xf>
    <xf numFmtId="1" fontId="62" fillId="5" borderId="18" xfId="1" applyNumberFormat="1" applyFont="1" applyFill="1" applyBorder="1" applyProtection="1"/>
    <xf numFmtId="1" fontId="62" fillId="5" borderId="22" xfId="1" applyNumberFormat="1" applyFont="1" applyFill="1" applyBorder="1" applyProtection="1"/>
    <xf numFmtId="0" fontId="4" fillId="0" borderId="15" xfId="0" applyNumberFormat="1" applyFont="1" applyBorder="1" applyAlignment="1" applyProtection="1">
      <alignment shrinkToFit="1"/>
      <protection locked="0"/>
    </xf>
    <xf numFmtId="0" fontId="4" fillId="0" borderId="15" xfId="1" applyNumberFormat="1" applyFont="1" applyBorder="1" applyAlignment="1" applyProtection="1">
      <alignment shrinkToFit="1"/>
      <protection locked="0"/>
    </xf>
    <xf numFmtId="0" fontId="29" fillId="0" borderId="15" xfId="1" applyNumberFormat="1" applyFont="1" applyBorder="1" applyAlignment="1" applyProtection="1">
      <alignment shrinkToFit="1"/>
      <protection locked="0"/>
    </xf>
    <xf numFmtId="0" fontId="4" fillId="0" borderId="17" xfId="1" applyNumberFormat="1" applyFont="1" applyBorder="1" applyAlignment="1" applyProtection="1">
      <alignment shrinkToFit="1"/>
      <protection locked="0"/>
    </xf>
    <xf numFmtId="0" fontId="39" fillId="0" borderId="17" xfId="1" applyNumberFormat="1" applyFont="1" applyBorder="1" applyAlignment="1" applyProtection="1">
      <alignment shrinkToFit="1"/>
      <protection locked="0"/>
    </xf>
    <xf numFmtId="0" fontId="29" fillId="0" borderId="17" xfId="1" applyNumberFormat="1" applyFont="1" applyBorder="1" applyAlignment="1" applyProtection="1">
      <alignment shrinkToFit="1"/>
      <protection locked="0"/>
    </xf>
    <xf numFmtId="0" fontId="48" fillId="0" borderId="17" xfId="6" applyNumberFormat="1" applyFont="1" applyBorder="1" applyAlignment="1" applyProtection="1">
      <alignment shrinkToFit="1"/>
      <protection locked="0"/>
    </xf>
    <xf numFmtId="0" fontId="48" fillId="0" borderId="17" xfId="1" applyNumberFormat="1" applyFont="1" applyBorder="1" applyAlignment="1" applyProtection="1">
      <alignment shrinkToFit="1"/>
      <protection locked="0"/>
    </xf>
    <xf numFmtId="0" fontId="48" fillId="0" borderId="23" xfId="1" applyNumberFormat="1" applyFont="1" applyBorder="1" applyAlignment="1" applyProtection="1">
      <alignment shrinkToFit="1"/>
      <protection locked="0"/>
    </xf>
    <xf numFmtId="0" fontId="58" fillId="0" borderId="17" xfId="1" applyNumberFormat="1" applyFont="1" applyBorder="1" applyAlignment="1" applyProtection="1">
      <alignment shrinkToFit="1"/>
      <protection locked="0"/>
    </xf>
    <xf numFmtId="0" fontId="58" fillId="0" borderId="23" xfId="0" applyFont="1" applyBorder="1" applyAlignment="1" applyProtection="1">
      <alignment shrinkToFit="1"/>
      <protection locked="0"/>
    </xf>
    <xf numFmtId="166" fontId="58" fillId="0" borderId="23" xfId="1" applyNumberFormat="1" applyFont="1" applyBorder="1" applyAlignment="1" applyProtection="1">
      <alignment shrinkToFit="1"/>
      <protection locked="0"/>
    </xf>
    <xf numFmtId="0" fontId="59" fillId="0" borderId="23" xfId="0" applyFont="1" applyBorder="1" applyAlignment="1" applyProtection="1">
      <alignment shrinkToFit="1"/>
      <protection locked="0"/>
    </xf>
    <xf numFmtId="164" fontId="58" fillId="0" borderId="23" xfId="1" applyFont="1" applyBorder="1" applyAlignment="1" applyProtection="1">
      <alignment shrinkToFit="1"/>
      <protection locked="0"/>
    </xf>
    <xf numFmtId="0" fontId="58" fillId="0" borderId="23" xfId="1" applyNumberFormat="1" applyFont="1" applyBorder="1" applyAlignment="1" applyProtection="1">
      <alignment shrinkToFit="1"/>
      <protection locked="0"/>
    </xf>
    <xf numFmtId="0" fontId="0" fillId="0" borderId="12" xfId="0" applyBorder="1"/>
    <xf numFmtId="170" fontId="0" fillId="5" borderId="23" xfId="0" applyNumberFormat="1" applyFont="1" applyFill="1" applyBorder="1" applyProtection="1"/>
    <xf numFmtId="0" fontId="0" fillId="0" borderId="16" xfId="0" applyBorder="1" applyAlignment="1" applyProtection="1">
      <alignment shrinkToFit="1"/>
      <protection locked="0"/>
    </xf>
    <xf numFmtId="165" fontId="0" fillId="0" borderId="17" xfId="0" applyNumberFormat="1" applyBorder="1" applyAlignment="1" applyProtection="1">
      <alignment shrinkToFit="1"/>
      <protection locked="0"/>
    </xf>
    <xf numFmtId="0" fontId="0" fillId="0" borderId="17" xfId="0" applyBorder="1" applyAlignment="1" applyProtection="1">
      <alignment shrinkToFit="1"/>
      <protection locked="0"/>
    </xf>
    <xf numFmtId="0" fontId="54" fillId="0" borderId="17" xfId="0" applyFont="1" applyBorder="1" applyAlignment="1" applyProtection="1">
      <alignment shrinkToFit="1"/>
      <protection locked="0"/>
    </xf>
    <xf numFmtId="0" fontId="55" fillId="0" borderId="17" xfId="0" applyFont="1" applyBorder="1" applyAlignment="1" applyProtection="1">
      <alignment shrinkToFit="1"/>
      <protection locked="0"/>
    </xf>
    <xf numFmtId="0" fontId="56" fillId="0" borderId="17" xfId="0" applyNumberFormat="1" applyFont="1" applyBorder="1" applyAlignment="1" applyProtection="1">
      <alignment shrinkToFit="1"/>
      <protection locked="0"/>
    </xf>
    <xf numFmtId="0" fontId="0" fillId="0" borderId="16" xfId="0" applyBorder="1" applyAlignment="1" applyProtection="1">
      <alignment shrinkToFit="1"/>
      <protection locked="0"/>
    </xf>
    <xf numFmtId="165" fontId="0" fillId="0" borderId="17" xfId="0" applyNumberFormat="1" applyBorder="1" applyAlignment="1" applyProtection="1">
      <alignment shrinkToFit="1"/>
      <protection locked="0"/>
    </xf>
    <xf numFmtId="0" fontId="0" fillId="0" borderId="17" xfId="0" applyBorder="1" applyAlignment="1" applyProtection="1">
      <alignment shrinkToFit="1"/>
      <protection locked="0"/>
    </xf>
    <xf numFmtId="0" fontId="54" fillId="0" borderId="17" xfId="0" applyFont="1" applyBorder="1" applyAlignment="1" applyProtection="1">
      <alignment shrinkToFit="1"/>
      <protection locked="0"/>
    </xf>
    <xf numFmtId="0" fontId="55" fillId="0" borderId="17" xfId="0" applyFont="1" applyBorder="1" applyAlignment="1" applyProtection="1">
      <alignment shrinkToFit="1"/>
      <protection locked="0"/>
    </xf>
    <xf numFmtId="0" fontId="56" fillId="0" borderId="17" xfId="0" applyNumberFormat="1" applyFont="1" applyBorder="1" applyAlignment="1" applyProtection="1">
      <alignment shrinkToFit="1"/>
      <protection locked="0"/>
    </xf>
    <xf numFmtId="0" fontId="0" fillId="0" borderId="16" xfId="0" applyBorder="1" applyAlignment="1" applyProtection="1">
      <alignment shrinkToFit="1"/>
      <protection locked="0"/>
    </xf>
    <xf numFmtId="165" fontId="0" fillId="0" borderId="17" xfId="0" applyNumberFormat="1" applyBorder="1" applyAlignment="1" applyProtection="1">
      <alignment shrinkToFit="1"/>
      <protection locked="0"/>
    </xf>
    <xf numFmtId="0" fontId="0" fillId="0" borderId="17" xfId="0" applyBorder="1" applyAlignment="1" applyProtection="1">
      <alignment shrinkToFit="1"/>
      <protection locked="0"/>
    </xf>
    <xf numFmtId="0" fontId="54" fillId="0" borderId="17" xfId="0" applyFont="1" applyBorder="1" applyAlignment="1" applyProtection="1">
      <alignment shrinkToFit="1"/>
      <protection locked="0"/>
    </xf>
    <xf numFmtId="0" fontId="55" fillId="0" borderId="17" xfId="0" applyFont="1" applyBorder="1" applyAlignment="1" applyProtection="1">
      <alignment shrinkToFit="1"/>
      <protection locked="0"/>
    </xf>
    <xf numFmtId="0" fontId="56" fillId="0" borderId="17" xfId="0" applyNumberFormat="1" applyFont="1" applyBorder="1" applyAlignment="1" applyProtection="1">
      <alignment shrinkToFit="1"/>
      <protection locked="0"/>
    </xf>
    <xf numFmtId="0" fontId="58" fillId="0" borderId="17" xfId="0" applyFont="1" applyBorder="1" applyAlignment="1" applyProtection="1">
      <alignment shrinkToFit="1"/>
      <protection locked="0"/>
    </xf>
    <xf numFmtId="0" fontId="59" fillId="0" borderId="17" xfId="0" applyFont="1" applyBorder="1" applyAlignment="1" applyProtection="1">
      <alignment shrinkToFit="1"/>
      <protection locked="0"/>
    </xf>
    <xf numFmtId="170" fontId="57" fillId="5" borderId="17" xfId="0" applyNumberFormat="1" applyFont="1" applyFill="1" applyBorder="1" applyProtection="1"/>
    <xf numFmtId="10" fontId="0" fillId="0" borderId="0" xfId="4" applyNumberFormat="1" applyFont="1"/>
    <xf numFmtId="170" fontId="57" fillId="5" borderId="15" xfId="0" applyNumberFormat="1" applyFont="1" applyFill="1" applyBorder="1" applyProtection="1"/>
    <xf numFmtId="170" fontId="0" fillId="5" borderId="17" xfId="0" applyNumberFormat="1" applyFill="1" applyBorder="1"/>
    <xf numFmtId="168" fontId="56" fillId="5" borderId="15" xfId="1" applyNumberFormat="1" applyFont="1" applyFill="1" applyBorder="1" applyProtection="1"/>
    <xf numFmtId="168" fontId="8" fillId="5" borderId="17" xfId="1" applyNumberFormat="1" applyFont="1" applyFill="1" applyBorder="1"/>
    <xf numFmtId="0" fontId="71" fillId="0" borderId="17" xfId="0" applyFont="1" applyBorder="1" applyAlignment="1" applyProtection="1">
      <alignment shrinkToFit="1"/>
      <protection locked="0"/>
    </xf>
    <xf numFmtId="0" fontId="73" fillId="0" borderId="17" xfId="0" applyNumberFormat="1" applyFont="1" applyBorder="1" applyAlignment="1" applyProtection="1">
      <alignment shrinkToFit="1"/>
      <protection locked="0"/>
    </xf>
    <xf numFmtId="171" fontId="74" fillId="0" borderId="17" xfId="1" applyNumberFormat="1" applyFont="1" applyBorder="1" applyAlignment="1" applyProtection="1">
      <alignment shrinkToFit="1"/>
      <protection locked="0"/>
    </xf>
    <xf numFmtId="0" fontId="75" fillId="0" borderId="17" xfId="0" applyFont="1" applyBorder="1" applyAlignment="1" applyProtection="1">
      <alignment shrinkToFit="1"/>
      <protection locked="0"/>
    </xf>
    <xf numFmtId="166" fontId="75" fillId="0" borderId="17" xfId="1" applyNumberFormat="1" applyFont="1" applyBorder="1" applyAlignment="1" applyProtection="1">
      <alignment shrinkToFit="1"/>
      <protection locked="0"/>
    </xf>
    <xf numFmtId="0" fontId="76" fillId="0" borderId="17" xfId="0" applyFont="1" applyBorder="1" applyAlignment="1" applyProtection="1">
      <alignment shrinkToFit="1"/>
      <protection locked="0"/>
    </xf>
    <xf numFmtId="164" fontId="75" fillId="0" borderId="17" xfId="1" applyFont="1" applyBorder="1" applyAlignment="1" applyProtection="1">
      <alignment shrinkToFit="1"/>
      <protection locked="0"/>
    </xf>
    <xf numFmtId="0" fontId="75" fillId="0" borderId="17" xfId="1" applyNumberFormat="1" applyFont="1" applyBorder="1" applyAlignment="1" applyProtection="1">
      <alignment shrinkToFit="1"/>
      <protection locked="0"/>
    </xf>
    <xf numFmtId="164" fontId="75" fillId="0" borderId="18" xfId="1" applyFont="1" applyBorder="1" applyAlignment="1" applyProtection="1">
      <alignment shrinkToFit="1"/>
      <protection locked="0"/>
    </xf>
    <xf numFmtId="168" fontId="74" fillId="5" borderId="17" xfId="1" applyNumberFormat="1" applyFont="1" applyFill="1" applyBorder="1" applyProtection="1"/>
    <xf numFmtId="168" fontId="77" fillId="5" borderId="17" xfId="1" applyNumberFormat="1" applyFont="1" applyFill="1" applyBorder="1" applyProtection="1"/>
    <xf numFmtId="170" fontId="74" fillId="5" borderId="17" xfId="0" applyNumberFormat="1" applyFont="1" applyFill="1" applyBorder="1" applyProtection="1"/>
    <xf numFmtId="169" fontId="78" fillId="5" borderId="17" xfId="1" applyNumberFormat="1" applyFont="1" applyFill="1" applyBorder="1" applyProtection="1"/>
    <xf numFmtId="168" fontId="73" fillId="5" borderId="17" xfId="1" applyNumberFormat="1" applyFont="1" applyFill="1" applyBorder="1" applyProtection="1"/>
    <xf numFmtId="164" fontId="72" fillId="5" borderId="17" xfId="1" applyFont="1" applyFill="1" applyBorder="1" applyAlignment="1" applyProtection="1">
      <alignment shrinkToFit="1"/>
    </xf>
    <xf numFmtId="1" fontId="79" fillId="5" borderId="18" xfId="1" applyNumberFormat="1" applyFont="1" applyFill="1" applyBorder="1" applyProtection="1"/>
    <xf numFmtId="0" fontId="2" fillId="2" borderId="24" xfId="0" applyFont="1" applyFill="1" applyBorder="1"/>
    <xf numFmtId="10" fontId="0" fillId="0" borderId="0" xfId="0" applyNumberFormat="1"/>
    <xf numFmtId="0" fontId="0" fillId="3" borderId="17" xfId="0" applyFont="1" applyFill="1" applyBorder="1"/>
    <xf numFmtId="0" fontId="0" fillId="3" borderId="23" xfId="0" applyFont="1" applyFill="1" applyBorder="1"/>
    <xf numFmtId="10" fontId="0" fillId="0" borderId="0" xfId="4" applyNumberFormat="1" applyFont="1" applyBorder="1"/>
    <xf numFmtId="0" fontId="0" fillId="7" borderId="0" xfId="0" applyFill="1"/>
    <xf numFmtId="0" fontId="80" fillId="0" borderId="17" xfId="0" applyFont="1" applyBorder="1" applyAlignment="1" applyProtection="1">
      <alignment shrinkToFit="1"/>
      <protection locked="0"/>
    </xf>
    <xf numFmtId="0" fontId="82" fillId="0" borderId="17" xfId="0" applyNumberFormat="1" applyFont="1" applyBorder="1" applyAlignment="1" applyProtection="1">
      <alignment shrinkToFit="1"/>
      <protection locked="0"/>
    </xf>
    <xf numFmtId="171" fontId="83" fillId="0" borderId="17" xfId="1" applyNumberFormat="1" applyFont="1" applyBorder="1" applyAlignment="1" applyProtection="1">
      <alignment shrinkToFit="1"/>
      <protection locked="0"/>
    </xf>
    <xf numFmtId="0" fontId="84" fillId="0" borderId="17" xfId="0" applyFont="1" applyBorder="1" applyAlignment="1" applyProtection="1">
      <alignment shrinkToFit="1"/>
      <protection locked="0"/>
    </xf>
    <xf numFmtId="166" fontId="84" fillId="0" borderId="17" xfId="1" applyNumberFormat="1" applyFont="1" applyBorder="1" applyAlignment="1" applyProtection="1">
      <alignment shrinkToFit="1"/>
      <protection locked="0"/>
    </xf>
    <xf numFmtId="0" fontId="85" fillId="0" borderId="17" xfId="0" applyFont="1" applyBorder="1" applyAlignment="1" applyProtection="1">
      <alignment shrinkToFit="1"/>
      <protection locked="0"/>
    </xf>
    <xf numFmtId="164" fontId="84" fillId="0" borderId="17" xfId="1" applyFont="1" applyBorder="1" applyAlignment="1" applyProtection="1">
      <alignment shrinkToFit="1"/>
      <protection locked="0"/>
    </xf>
    <xf numFmtId="0" fontId="84" fillId="0" borderId="17" xfId="1" applyNumberFormat="1" applyFont="1" applyBorder="1" applyAlignment="1" applyProtection="1">
      <alignment shrinkToFit="1"/>
      <protection locked="0"/>
    </xf>
    <xf numFmtId="164" fontId="84" fillId="0" borderId="18" xfId="1" applyFont="1" applyBorder="1" applyAlignment="1" applyProtection="1">
      <alignment shrinkToFit="1"/>
      <protection locked="0"/>
    </xf>
    <xf numFmtId="168" fontId="83" fillId="5" borderId="17" xfId="1" applyNumberFormat="1" applyFont="1" applyFill="1" applyBorder="1" applyProtection="1"/>
    <xf numFmtId="168" fontId="86" fillId="5" borderId="17" xfId="1" applyNumberFormat="1" applyFont="1" applyFill="1" applyBorder="1" applyProtection="1"/>
    <xf numFmtId="170" fontId="83" fillId="5" borderId="17" xfId="0" applyNumberFormat="1" applyFont="1" applyFill="1" applyBorder="1" applyProtection="1"/>
    <xf numFmtId="169" fontId="87" fillId="5" borderId="17" xfId="1" applyNumberFormat="1" applyFont="1" applyFill="1" applyBorder="1" applyProtection="1"/>
    <xf numFmtId="168" fontId="82" fillId="5" borderId="17" xfId="1" applyNumberFormat="1" applyFont="1" applyFill="1" applyBorder="1" applyProtection="1"/>
    <xf numFmtId="164" fontId="81" fillId="5" borderId="17" xfId="1" applyFont="1" applyFill="1" applyBorder="1" applyAlignment="1" applyProtection="1">
      <alignment shrinkToFit="1"/>
    </xf>
    <xf numFmtId="1" fontId="88" fillId="5" borderId="18" xfId="1" applyNumberFormat="1" applyFont="1" applyFill="1" applyBorder="1" applyProtection="1"/>
    <xf numFmtId="0" fontId="0" fillId="3" borderId="18" xfId="0" applyFont="1" applyFill="1" applyBorder="1"/>
    <xf numFmtId="0" fontId="89" fillId="0" borderId="17" xfId="0" applyFont="1" applyBorder="1" applyAlignment="1" applyProtection="1">
      <alignment shrinkToFit="1"/>
      <protection locked="0"/>
    </xf>
    <xf numFmtId="0" fontId="91" fillId="0" borderId="17" xfId="0" applyNumberFormat="1" applyFont="1" applyBorder="1" applyAlignment="1" applyProtection="1">
      <alignment shrinkToFit="1"/>
      <protection locked="0"/>
    </xf>
    <xf numFmtId="171" fontId="92" fillId="0" borderId="17" xfId="1" applyNumberFormat="1" applyFont="1" applyBorder="1" applyAlignment="1" applyProtection="1">
      <alignment shrinkToFit="1"/>
      <protection locked="0"/>
    </xf>
    <xf numFmtId="0" fontId="93" fillId="0" borderId="17" xfId="0" applyFont="1" applyBorder="1" applyAlignment="1" applyProtection="1">
      <alignment shrinkToFit="1"/>
      <protection locked="0"/>
    </xf>
    <xf numFmtId="166" fontId="93" fillId="0" borderId="17" xfId="1" applyNumberFormat="1" applyFont="1" applyBorder="1" applyAlignment="1" applyProtection="1">
      <alignment shrinkToFit="1"/>
      <protection locked="0"/>
    </xf>
    <xf numFmtId="0" fontId="94" fillId="0" borderId="17" xfId="0" applyFont="1" applyBorder="1" applyAlignment="1" applyProtection="1">
      <alignment shrinkToFit="1"/>
      <protection locked="0"/>
    </xf>
    <xf numFmtId="164" fontId="93" fillId="0" borderId="17" xfId="1" applyFont="1" applyBorder="1" applyAlignment="1" applyProtection="1">
      <alignment shrinkToFit="1"/>
      <protection locked="0"/>
    </xf>
    <xf numFmtId="0" fontId="93" fillId="0" borderId="17" xfId="1" applyNumberFormat="1" applyFont="1" applyBorder="1" applyAlignment="1" applyProtection="1">
      <alignment shrinkToFit="1"/>
      <protection locked="0"/>
    </xf>
    <xf numFmtId="164" fontId="93" fillId="0" borderId="18" xfId="1" applyFont="1" applyBorder="1" applyAlignment="1" applyProtection="1">
      <alignment shrinkToFit="1"/>
      <protection locked="0"/>
    </xf>
    <xf numFmtId="168" fontId="92" fillId="5" borderId="17" xfId="1" applyNumberFormat="1" applyFont="1" applyFill="1" applyBorder="1" applyProtection="1"/>
    <xf numFmtId="168" fontId="95" fillId="5" borderId="17" xfId="1" applyNumberFormat="1" applyFont="1" applyFill="1" applyBorder="1" applyProtection="1"/>
    <xf numFmtId="170" fontId="92" fillId="5" borderId="17" xfId="0" applyNumberFormat="1" applyFont="1" applyFill="1" applyBorder="1" applyProtection="1"/>
    <xf numFmtId="169" fontId="96" fillId="5" borderId="17" xfId="1" applyNumberFormat="1" applyFont="1" applyFill="1" applyBorder="1" applyProtection="1"/>
    <xf numFmtId="168" fontId="91" fillId="5" borderId="17" xfId="1" applyNumberFormat="1" applyFont="1" applyFill="1" applyBorder="1" applyProtection="1"/>
    <xf numFmtId="164" fontId="90" fillId="5" borderId="17" xfId="1" applyFont="1" applyFill="1" applyBorder="1" applyAlignment="1" applyProtection="1">
      <alignment shrinkToFit="1"/>
    </xf>
    <xf numFmtId="1" fontId="97" fillId="5" borderId="18" xfId="1" applyNumberFormat="1" applyFont="1" applyFill="1" applyBorder="1" applyProtection="1"/>
    <xf numFmtId="0" fontId="100" fillId="0" borderId="17" xfId="0" applyFont="1" applyBorder="1" applyAlignment="1" applyProtection="1">
      <alignment shrinkToFit="1"/>
      <protection locked="0"/>
    </xf>
    <xf numFmtId="0" fontId="102" fillId="0" borderId="17" xfId="0" applyNumberFormat="1" applyFont="1" applyBorder="1" applyAlignment="1" applyProtection="1">
      <alignment shrinkToFit="1"/>
      <protection locked="0"/>
    </xf>
    <xf numFmtId="171" fontId="103" fillId="0" borderId="17" xfId="1" applyNumberFormat="1" applyFont="1" applyBorder="1" applyAlignment="1" applyProtection="1">
      <alignment shrinkToFit="1"/>
      <protection locked="0"/>
    </xf>
    <xf numFmtId="0" fontId="104" fillId="0" borderId="17" xfId="0" applyFont="1" applyBorder="1" applyAlignment="1" applyProtection="1">
      <alignment shrinkToFit="1"/>
      <protection locked="0"/>
    </xf>
    <xf numFmtId="166" fontId="104" fillId="0" borderId="17" xfId="1" applyNumberFormat="1" applyFont="1" applyBorder="1" applyAlignment="1" applyProtection="1">
      <alignment shrinkToFit="1"/>
      <protection locked="0"/>
    </xf>
    <xf numFmtId="0" fontId="105" fillId="0" borderId="17" xfId="0" applyFont="1" applyBorder="1" applyAlignment="1" applyProtection="1">
      <alignment shrinkToFit="1"/>
      <protection locked="0"/>
    </xf>
    <xf numFmtId="164" fontId="104" fillId="0" borderId="17" xfId="1" applyFont="1" applyBorder="1" applyAlignment="1" applyProtection="1">
      <alignment shrinkToFit="1"/>
      <protection locked="0"/>
    </xf>
    <xf numFmtId="0" fontId="104" fillId="0" borderId="17" xfId="1" applyNumberFormat="1" applyFont="1" applyBorder="1" applyAlignment="1" applyProtection="1">
      <alignment shrinkToFit="1"/>
      <protection locked="0"/>
    </xf>
    <xf numFmtId="164" fontId="104" fillId="0" borderId="18" xfId="1" applyFont="1" applyBorder="1" applyAlignment="1" applyProtection="1">
      <alignment shrinkToFit="1"/>
      <protection locked="0"/>
    </xf>
    <xf numFmtId="168" fontId="103" fillId="5" borderId="17" xfId="1" applyNumberFormat="1" applyFont="1" applyFill="1" applyBorder="1" applyProtection="1"/>
    <xf numFmtId="168" fontId="106" fillId="5" borderId="17" xfId="1" applyNumberFormat="1" applyFont="1" applyFill="1" applyBorder="1" applyProtection="1"/>
    <xf numFmtId="170" fontId="103" fillId="5" borderId="17" xfId="0" applyNumberFormat="1" applyFont="1" applyFill="1" applyBorder="1" applyProtection="1"/>
    <xf numFmtId="169" fontId="107" fillId="5" borderId="17" xfId="1" applyNumberFormat="1" applyFont="1" applyFill="1" applyBorder="1" applyProtection="1"/>
    <xf numFmtId="168" fontId="102" fillId="5" borderId="17" xfId="1" applyNumberFormat="1" applyFont="1" applyFill="1" applyBorder="1" applyProtection="1"/>
    <xf numFmtId="164" fontId="101" fillId="5" borderId="17" xfId="1" applyFont="1" applyFill="1" applyBorder="1" applyAlignment="1" applyProtection="1">
      <alignment shrinkToFit="1"/>
    </xf>
    <xf numFmtId="1" fontId="108" fillId="5" borderId="18" xfId="1" applyNumberFormat="1" applyFont="1" applyFill="1" applyBorder="1" applyProtection="1"/>
    <xf numFmtId="0" fontId="0" fillId="3" borderId="25" xfId="0" applyFont="1" applyFill="1" applyBorder="1"/>
    <xf numFmtId="0" fontId="0" fillId="4" borderId="0" xfId="0" applyFill="1"/>
    <xf numFmtId="10" fontId="0" fillId="4" borderId="12" xfId="4" applyNumberFormat="1" applyFont="1" applyFill="1" applyBorder="1"/>
    <xf numFmtId="168" fontId="0" fillId="5" borderId="15" xfId="1" applyNumberFormat="1" applyFont="1" applyFill="1" applyBorder="1" applyProtection="1"/>
    <xf numFmtId="168" fontId="5" fillId="5" borderId="15" xfId="1" applyNumberFormat="1" applyFont="1" applyFill="1" applyBorder="1" applyProtection="1"/>
    <xf numFmtId="170" fontId="0" fillId="5" borderId="15" xfId="0" applyNumberFormat="1" applyFont="1" applyFill="1" applyBorder="1" applyProtection="1"/>
    <xf numFmtId="168" fontId="8" fillId="5" borderId="15" xfId="1" applyNumberFormat="1" applyFont="1" applyFill="1" applyBorder="1" applyProtection="1"/>
    <xf numFmtId="0" fontId="16" fillId="0" borderId="17" xfId="0" applyFont="1" applyBorder="1" applyAlignment="1" applyProtection="1">
      <alignment shrinkToFit="1"/>
      <protection locked="0"/>
    </xf>
    <xf numFmtId="0" fontId="17" fillId="0" borderId="17" xfId="0" applyFont="1" applyBorder="1" applyAlignment="1" applyProtection="1">
      <alignment shrinkToFit="1"/>
      <protection locked="0"/>
    </xf>
    <xf numFmtId="0" fontId="18" fillId="0" borderId="17" xfId="0" applyFont="1" applyBorder="1" applyAlignment="1" applyProtection="1">
      <alignment shrinkToFit="1"/>
      <protection locked="0"/>
    </xf>
    <xf numFmtId="171" fontId="19" fillId="0" borderId="17" xfId="1" applyNumberFormat="1" applyFont="1" applyBorder="1" applyAlignment="1" applyProtection="1">
      <alignment shrinkToFit="1"/>
      <protection locked="0"/>
    </xf>
    <xf numFmtId="0" fontId="20" fillId="0" borderId="17" xfId="0" applyFont="1" applyBorder="1" applyAlignment="1" applyProtection="1">
      <alignment shrinkToFit="1"/>
      <protection locked="0"/>
    </xf>
    <xf numFmtId="0" fontId="39" fillId="0" borderId="23" xfId="0" applyFont="1" applyBorder="1" applyAlignment="1" applyProtection="1">
      <alignment shrinkToFit="1"/>
      <protection locked="0"/>
    </xf>
    <xf numFmtId="0" fontId="48" fillId="0" borderId="23" xfId="0" applyFont="1" applyBorder="1" applyAlignment="1" applyProtection="1">
      <alignment shrinkToFit="1"/>
      <protection locked="0"/>
    </xf>
    <xf numFmtId="166" fontId="20" fillId="0" borderId="17" xfId="1" applyNumberFormat="1" applyFont="1" applyBorder="1" applyAlignment="1" applyProtection="1">
      <alignment shrinkToFit="1"/>
      <protection locked="0"/>
    </xf>
    <xf numFmtId="166" fontId="39" fillId="0" borderId="23" xfId="1" applyNumberFormat="1" applyFont="1" applyBorder="1" applyAlignment="1" applyProtection="1">
      <alignment shrinkToFit="1"/>
      <protection locked="0"/>
    </xf>
    <xf numFmtId="0" fontId="21" fillId="0" borderId="17" xfId="0" applyFont="1" applyBorder="1" applyAlignment="1" applyProtection="1">
      <alignment shrinkToFit="1"/>
      <protection locked="0"/>
    </xf>
    <xf numFmtId="0" fontId="40" fillId="0" borderId="23" xfId="0" applyFont="1" applyBorder="1" applyAlignment="1" applyProtection="1">
      <alignment shrinkToFit="1"/>
      <protection locked="0"/>
    </xf>
    <xf numFmtId="164" fontId="20" fillId="0" borderId="17" xfId="1" applyFont="1" applyBorder="1" applyAlignment="1" applyProtection="1">
      <alignment shrinkToFit="1"/>
      <protection locked="0"/>
    </xf>
    <xf numFmtId="164" fontId="39" fillId="0" borderId="23" xfId="1" applyFont="1" applyBorder="1" applyAlignment="1" applyProtection="1">
      <alignment shrinkToFit="1"/>
      <protection locked="0"/>
    </xf>
    <xf numFmtId="0" fontId="20" fillId="0" borderId="17" xfId="1" applyNumberFormat="1" applyFont="1" applyBorder="1" applyAlignment="1" applyProtection="1">
      <alignment shrinkToFit="1"/>
      <protection locked="0"/>
    </xf>
    <xf numFmtId="0" fontId="39" fillId="0" borderId="23" xfId="1" applyNumberFormat="1" applyFont="1" applyBorder="1" applyAlignment="1" applyProtection="1">
      <alignment shrinkToFit="1"/>
      <protection locked="0"/>
    </xf>
    <xf numFmtId="164" fontId="20" fillId="0" borderId="18" xfId="1" applyFont="1" applyBorder="1" applyAlignment="1" applyProtection="1">
      <alignment shrinkToFit="1"/>
      <protection locked="0"/>
    </xf>
    <xf numFmtId="164" fontId="39" fillId="0" borderId="22" xfId="1" applyFont="1" applyBorder="1" applyAlignment="1" applyProtection="1">
      <alignment shrinkToFit="1"/>
      <protection locked="0"/>
    </xf>
    <xf numFmtId="168" fontId="38" fillId="5" borderId="23" xfId="1" applyNumberFormat="1" applyFont="1" applyFill="1" applyBorder="1"/>
    <xf numFmtId="168" fontId="19" fillId="5" borderId="17" xfId="1" applyNumberFormat="1" applyFont="1" applyFill="1" applyBorder="1"/>
    <xf numFmtId="168" fontId="41" fillId="5" borderId="23" xfId="1" applyNumberFormat="1" applyFont="1" applyFill="1" applyBorder="1"/>
    <xf numFmtId="168" fontId="22" fillId="5" borderId="17" xfId="1" applyNumberFormat="1" applyFont="1" applyFill="1" applyBorder="1"/>
    <xf numFmtId="170" fontId="47" fillId="5" borderId="15" xfId="0" applyNumberFormat="1" applyFont="1" applyFill="1" applyBorder="1" applyProtection="1"/>
    <xf numFmtId="170" fontId="0" fillId="5" borderId="23" xfId="0" applyNumberFormat="1" applyFill="1" applyBorder="1"/>
    <xf numFmtId="169" fontId="42" fillId="5" borderId="23" xfId="1" applyNumberFormat="1" applyFont="1" applyFill="1" applyBorder="1"/>
    <xf numFmtId="168" fontId="46" fillId="5" borderId="15" xfId="1" applyNumberFormat="1" applyFont="1" applyFill="1" applyBorder="1" applyProtection="1"/>
    <xf numFmtId="168" fontId="8" fillId="5" borderId="23" xfId="1" applyNumberFormat="1" applyFont="1" applyFill="1" applyBorder="1"/>
    <xf numFmtId="164" fontId="36" fillId="5" borderId="23" xfId="1" applyFont="1" applyFill="1" applyBorder="1" applyAlignment="1">
      <alignment shrinkToFit="1"/>
    </xf>
    <xf numFmtId="164" fontId="17" fillId="5" borderId="17" xfId="1" applyFont="1" applyFill="1" applyBorder="1" applyAlignment="1">
      <alignment shrinkToFit="1"/>
    </xf>
    <xf numFmtId="1" fontId="33" fillId="5" borderId="18" xfId="1" applyNumberFormat="1" applyFont="1" applyFill="1" applyBorder="1"/>
    <xf numFmtId="1" fontId="43" fillId="5" borderId="22" xfId="1" applyNumberFormat="1" applyFont="1" applyFill="1" applyBorder="1"/>
    <xf numFmtId="1" fontId="24" fillId="5" borderId="18" xfId="1" applyNumberFormat="1" applyFont="1" applyFill="1" applyBorder="1"/>
    <xf numFmtId="0" fontId="4" fillId="5" borderId="15" xfId="1" applyNumberFormat="1" applyFont="1" applyFill="1" applyBorder="1" applyProtection="1"/>
    <xf numFmtId="169" fontId="23" fillId="5" borderId="15" xfId="1" applyNumberFormat="1" applyFont="1" applyFill="1" applyBorder="1" applyProtection="1"/>
    <xf numFmtId="1" fontId="10" fillId="5" borderId="15" xfId="1" applyNumberFormat="1" applyFont="1" applyFill="1" applyBorder="1" applyProtection="1"/>
    <xf numFmtId="0" fontId="44" fillId="0" borderId="15" xfId="0" applyFont="1" applyBorder="1" applyAlignment="1" applyProtection="1">
      <alignment shrinkToFit="1"/>
      <protection locked="0"/>
    </xf>
    <xf numFmtId="0" fontId="54" fillId="0" borderId="15" xfId="0" applyFont="1" applyBorder="1" applyAlignment="1" applyProtection="1">
      <alignment shrinkToFit="1"/>
      <protection locked="0"/>
    </xf>
    <xf numFmtId="0" fontId="35" fillId="0" borderId="15" xfId="0" applyFont="1" applyBorder="1" applyAlignment="1" applyProtection="1">
      <alignment shrinkToFit="1"/>
      <protection locked="0"/>
    </xf>
    <xf numFmtId="0" fontId="45" fillId="0" borderId="15" xfId="0" applyFont="1" applyBorder="1" applyAlignment="1" applyProtection="1">
      <alignment shrinkToFit="1"/>
      <protection locked="0"/>
    </xf>
    <xf numFmtId="0" fontId="55" fillId="0" borderId="15" xfId="0" applyFont="1" applyBorder="1" applyAlignment="1" applyProtection="1">
      <alignment shrinkToFit="1"/>
      <protection locked="0"/>
    </xf>
    <xf numFmtId="0" fontId="36" fillId="0" borderId="15" xfId="0" applyFont="1" applyBorder="1" applyAlignment="1" applyProtection="1">
      <alignment shrinkToFit="1"/>
      <protection locked="0"/>
    </xf>
    <xf numFmtId="0" fontId="46" fillId="0" borderId="15" xfId="0" applyNumberFormat="1" applyFont="1" applyBorder="1" applyAlignment="1" applyProtection="1">
      <alignment shrinkToFit="1"/>
      <protection locked="0"/>
    </xf>
    <xf numFmtId="0" fontId="56" fillId="0" borderId="15" xfId="0" applyNumberFormat="1" applyFont="1" applyBorder="1" applyAlignment="1" applyProtection="1">
      <alignment shrinkToFit="1"/>
      <protection locked="0"/>
    </xf>
    <xf numFmtId="0" fontId="37" fillId="0" borderId="15" xfId="0" applyFont="1" applyBorder="1" applyAlignment="1" applyProtection="1">
      <alignment shrinkToFit="1"/>
      <protection locked="0"/>
    </xf>
    <xf numFmtId="171" fontId="47" fillId="0" borderId="15" xfId="1" applyNumberFormat="1" applyFont="1" applyBorder="1" applyAlignment="1" applyProtection="1">
      <alignment shrinkToFit="1"/>
      <protection locked="0"/>
    </xf>
    <xf numFmtId="171" fontId="57" fillId="0" borderId="15" xfId="1" applyNumberFormat="1" applyFont="1" applyBorder="1" applyAlignment="1" applyProtection="1">
      <alignment shrinkToFit="1"/>
      <protection locked="0"/>
    </xf>
    <xf numFmtId="171" fontId="38" fillId="0" borderId="15" xfId="1" applyNumberFormat="1" applyFont="1" applyBorder="1" applyAlignment="1" applyProtection="1">
      <alignment shrinkToFit="1"/>
      <protection locked="0"/>
    </xf>
    <xf numFmtId="0" fontId="48" fillId="0" borderId="15" xfId="0" applyFont="1" applyBorder="1" applyAlignment="1" applyProtection="1">
      <alignment shrinkToFit="1"/>
      <protection locked="0"/>
    </xf>
    <xf numFmtId="0" fontId="58" fillId="0" borderId="15" xfId="0" applyFont="1" applyBorder="1" applyAlignment="1" applyProtection="1">
      <alignment shrinkToFit="1"/>
      <protection locked="0"/>
    </xf>
    <xf numFmtId="0" fontId="39" fillId="0" borderId="15" xfId="0" applyFont="1" applyBorder="1" applyAlignment="1" applyProtection="1">
      <alignment shrinkToFit="1"/>
      <protection locked="0"/>
    </xf>
    <xf numFmtId="166" fontId="48" fillId="0" borderId="15" xfId="1" applyNumberFormat="1" applyFont="1" applyBorder="1" applyAlignment="1" applyProtection="1">
      <alignment shrinkToFit="1"/>
      <protection locked="0"/>
    </xf>
    <xf numFmtId="166" fontId="58" fillId="0" borderId="15" xfId="1" applyNumberFormat="1" applyFont="1" applyBorder="1" applyAlignment="1" applyProtection="1">
      <alignment shrinkToFit="1"/>
      <protection locked="0"/>
    </xf>
    <xf numFmtId="166" fontId="39" fillId="0" borderId="15" xfId="1" applyNumberFormat="1" applyFont="1" applyBorder="1" applyAlignment="1" applyProtection="1">
      <alignment shrinkToFit="1"/>
      <protection locked="0"/>
    </xf>
    <xf numFmtId="0" fontId="49" fillId="0" borderId="15" xfId="0" applyFont="1" applyBorder="1" applyAlignment="1" applyProtection="1">
      <alignment shrinkToFit="1"/>
      <protection locked="0"/>
    </xf>
    <xf numFmtId="0" fontId="59" fillId="0" borderId="15" xfId="0" applyFont="1" applyBorder="1" applyAlignment="1" applyProtection="1">
      <alignment shrinkToFit="1"/>
      <protection locked="0"/>
    </xf>
    <xf numFmtId="0" fontId="40" fillId="0" borderId="15" xfId="0" applyFont="1" applyBorder="1" applyAlignment="1" applyProtection="1">
      <alignment shrinkToFit="1"/>
      <protection locked="0"/>
    </xf>
    <xf numFmtId="164" fontId="48" fillId="0" borderId="15" xfId="1" applyFont="1" applyBorder="1" applyAlignment="1" applyProtection="1">
      <alignment shrinkToFit="1"/>
      <protection locked="0"/>
    </xf>
    <xf numFmtId="164" fontId="58" fillId="0" borderId="15" xfId="1" applyFont="1" applyBorder="1" applyAlignment="1" applyProtection="1">
      <alignment shrinkToFit="1"/>
      <protection locked="0"/>
    </xf>
    <xf numFmtId="164" fontId="39" fillId="0" borderId="15" xfId="1" applyFont="1" applyBorder="1" applyAlignment="1" applyProtection="1">
      <alignment shrinkToFit="1"/>
      <protection locked="0"/>
    </xf>
    <xf numFmtId="0" fontId="48" fillId="0" borderId="15" xfId="1" applyNumberFormat="1" applyFont="1" applyBorder="1" applyAlignment="1" applyProtection="1">
      <alignment shrinkToFit="1"/>
      <protection locked="0"/>
    </xf>
    <xf numFmtId="0" fontId="58" fillId="0" borderId="15" xfId="1" applyNumberFormat="1" applyFont="1" applyBorder="1" applyAlignment="1" applyProtection="1">
      <alignment shrinkToFit="1"/>
      <protection locked="0"/>
    </xf>
    <xf numFmtId="0" fontId="39" fillId="0" borderId="15" xfId="1" applyNumberFormat="1" applyFont="1" applyBorder="1" applyAlignment="1" applyProtection="1">
      <alignment shrinkToFit="1"/>
      <protection locked="0"/>
    </xf>
    <xf numFmtId="164" fontId="48" fillId="0" borderId="20" xfId="1" applyFont="1" applyBorder="1" applyAlignment="1" applyProtection="1">
      <alignment shrinkToFit="1"/>
      <protection locked="0"/>
    </xf>
    <xf numFmtId="164" fontId="58" fillId="0" borderId="20" xfId="1" applyFont="1" applyBorder="1" applyAlignment="1" applyProtection="1">
      <alignment shrinkToFit="1"/>
      <protection locked="0"/>
    </xf>
    <xf numFmtId="164" fontId="39" fillId="0" borderId="20" xfId="1" applyFont="1" applyBorder="1" applyAlignment="1" applyProtection="1">
      <alignment shrinkToFit="1"/>
      <protection locked="0"/>
    </xf>
    <xf numFmtId="168" fontId="47" fillId="5" borderId="15" xfId="1" applyNumberFormat="1" applyFont="1" applyFill="1" applyBorder="1" applyProtection="1"/>
    <xf numFmtId="168" fontId="57" fillId="5" borderId="15" xfId="1" applyNumberFormat="1" applyFont="1" applyFill="1" applyBorder="1" applyProtection="1"/>
    <xf numFmtId="168" fontId="50" fillId="5" borderId="15" xfId="1" applyNumberFormat="1" applyFont="1" applyFill="1" applyBorder="1" applyProtection="1"/>
    <xf numFmtId="168" fontId="60" fillId="5" borderId="15" xfId="1" applyNumberFormat="1" applyFont="1" applyFill="1" applyBorder="1" applyProtection="1"/>
    <xf numFmtId="169" fontId="51" fillId="5" borderId="15" xfId="1" applyNumberFormat="1" applyFont="1" applyFill="1" applyBorder="1" applyProtection="1"/>
    <xf numFmtId="169" fontId="61" fillId="5" borderId="15" xfId="1" applyNumberFormat="1" applyFont="1" applyFill="1" applyBorder="1" applyProtection="1"/>
    <xf numFmtId="164" fontId="45" fillId="5" borderId="15" xfId="1" applyFont="1" applyFill="1" applyBorder="1" applyAlignment="1" applyProtection="1">
      <alignment shrinkToFit="1"/>
    </xf>
    <xf numFmtId="164" fontId="55" fillId="5" borderId="15" xfId="1" applyFont="1" applyFill="1" applyBorder="1" applyAlignment="1" applyProtection="1">
      <alignment shrinkToFit="1"/>
    </xf>
    <xf numFmtId="1" fontId="52" fillId="5" borderId="15" xfId="1" applyNumberFormat="1" applyFont="1" applyFill="1" applyBorder="1" applyProtection="1"/>
    <xf numFmtId="1" fontId="62" fillId="5" borderId="15" xfId="1" applyNumberFormat="1" applyFont="1" applyFill="1" applyBorder="1" applyProtection="1"/>
    <xf numFmtId="1" fontId="10" fillId="5" borderId="18" xfId="0" applyNumberFormat="1" applyFont="1" applyFill="1" applyBorder="1"/>
    <xf numFmtId="0" fontId="8" fillId="0" borderId="15" xfId="0" applyNumberFormat="1" applyFont="1" applyBorder="1" applyAlignment="1" applyProtection="1">
      <alignment shrinkToFit="1"/>
      <protection locked="0"/>
    </xf>
    <xf numFmtId="0" fontId="71" fillId="0" borderId="15" xfId="0" applyFont="1" applyBorder="1" applyAlignment="1" applyProtection="1">
      <alignment shrinkToFit="1"/>
      <protection locked="0"/>
    </xf>
    <xf numFmtId="0" fontId="80" fillId="0" borderId="15" xfId="0" applyFont="1" applyBorder="1" applyAlignment="1" applyProtection="1">
      <alignment shrinkToFit="1"/>
      <protection locked="0"/>
    </xf>
    <xf numFmtId="0" fontId="16" fillId="0" borderId="15" xfId="0" applyFont="1" applyBorder="1" applyAlignment="1" applyProtection="1">
      <alignment shrinkToFit="1"/>
      <protection locked="0"/>
    </xf>
    <xf numFmtId="0" fontId="100" fillId="0" borderId="15" xfId="0" applyFont="1" applyBorder="1" applyAlignment="1" applyProtection="1">
      <alignment shrinkToFit="1"/>
      <protection locked="0"/>
    </xf>
    <xf numFmtId="0" fontId="17" fillId="0" borderId="15" xfId="0" applyFont="1" applyBorder="1" applyAlignment="1" applyProtection="1">
      <alignment shrinkToFit="1"/>
      <protection locked="0"/>
    </xf>
    <xf numFmtId="0" fontId="73" fillId="0" borderId="15" xfId="0" applyNumberFormat="1" applyFont="1" applyBorder="1" applyAlignment="1" applyProtection="1">
      <alignment shrinkToFit="1"/>
      <protection locked="0"/>
    </xf>
    <xf numFmtId="0" fontId="82" fillId="0" borderId="15" xfId="0" applyNumberFormat="1" applyFont="1" applyBorder="1" applyAlignment="1" applyProtection="1">
      <alignment shrinkToFit="1"/>
      <protection locked="0"/>
    </xf>
    <xf numFmtId="0" fontId="18" fillId="0" borderId="15" xfId="0" applyFont="1" applyBorder="1" applyAlignment="1" applyProtection="1">
      <alignment shrinkToFit="1"/>
      <protection locked="0"/>
    </xf>
    <xf numFmtId="0" fontId="102" fillId="0" borderId="15" xfId="0" applyNumberFormat="1" applyFont="1" applyBorder="1" applyAlignment="1" applyProtection="1">
      <alignment shrinkToFit="1"/>
      <protection locked="0"/>
    </xf>
    <xf numFmtId="0" fontId="64" fillId="0" borderId="15" xfId="0" applyNumberFormat="1" applyFont="1" applyBorder="1" applyAlignment="1" applyProtection="1">
      <alignment shrinkToFit="1"/>
      <protection locked="0"/>
    </xf>
    <xf numFmtId="171" fontId="74" fillId="0" borderId="15" xfId="1" applyNumberFormat="1" applyFont="1" applyBorder="1" applyAlignment="1" applyProtection="1">
      <alignment shrinkToFit="1"/>
      <protection locked="0"/>
    </xf>
    <xf numFmtId="171" fontId="47" fillId="0" borderId="15" xfId="6" applyNumberFormat="1" applyFont="1" applyBorder="1" applyAlignment="1" applyProtection="1">
      <alignment shrinkToFit="1"/>
      <protection locked="0"/>
    </xf>
    <xf numFmtId="171" fontId="83" fillId="0" borderId="15" xfId="1" applyNumberFormat="1" applyFont="1" applyBorder="1" applyAlignment="1" applyProtection="1">
      <alignment shrinkToFit="1"/>
      <protection locked="0"/>
    </xf>
    <xf numFmtId="171" fontId="19" fillId="0" borderId="15" xfId="1" applyNumberFormat="1" applyFont="1" applyBorder="1" applyAlignment="1" applyProtection="1">
      <alignment shrinkToFit="1"/>
      <protection locked="0"/>
    </xf>
    <xf numFmtId="171" fontId="103" fillId="0" borderId="15" xfId="1" applyNumberFormat="1" applyFont="1" applyBorder="1" applyAlignment="1" applyProtection="1">
      <alignment shrinkToFit="1"/>
      <protection locked="0"/>
    </xf>
    <xf numFmtId="171" fontId="65" fillId="0" borderId="15" xfId="1" applyNumberFormat="1" applyFont="1" applyBorder="1" applyAlignment="1" applyProtection="1">
      <alignment shrinkToFit="1"/>
      <protection locked="0"/>
    </xf>
    <xf numFmtId="0" fontId="75" fillId="0" borderId="15" xfId="0" applyFont="1" applyBorder="1" applyAlignment="1" applyProtection="1">
      <alignment shrinkToFit="1"/>
      <protection locked="0"/>
    </xf>
    <xf numFmtId="0" fontId="84" fillId="0" borderId="15" xfId="0" applyFont="1" applyBorder="1" applyAlignment="1" applyProtection="1">
      <alignment shrinkToFit="1"/>
      <protection locked="0"/>
    </xf>
    <xf numFmtId="0" fontId="20" fillId="0" borderId="15" xfId="0" applyFont="1" applyBorder="1" applyAlignment="1" applyProtection="1">
      <alignment shrinkToFit="1"/>
      <protection locked="0"/>
    </xf>
    <xf numFmtId="0" fontId="104" fillId="0" borderId="15" xfId="0" applyFont="1" applyBorder="1" applyAlignment="1" applyProtection="1">
      <alignment shrinkToFit="1"/>
      <protection locked="0"/>
    </xf>
    <xf numFmtId="0" fontId="66" fillId="0" borderId="15" xfId="0" applyFont="1" applyBorder="1" applyAlignment="1" applyProtection="1">
      <alignment shrinkToFit="1"/>
      <protection locked="0"/>
    </xf>
    <xf numFmtId="166" fontId="75" fillId="0" borderId="15" xfId="1" applyNumberFormat="1" applyFont="1" applyBorder="1" applyAlignment="1" applyProtection="1">
      <alignment shrinkToFit="1"/>
      <protection locked="0"/>
    </xf>
    <xf numFmtId="166" fontId="48" fillId="0" borderId="15" xfId="6" applyNumberFormat="1" applyFont="1" applyBorder="1" applyAlignment="1" applyProtection="1">
      <alignment shrinkToFit="1"/>
      <protection locked="0"/>
    </xf>
    <xf numFmtId="166" fontId="84" fillId="0" borderId="15" xfId="1" applyNumberFormat="1" applyFont="1" applyBorder="1" applyAlignment="1" applyProtection="1">
      <alignment shrinkToFit="1"/>
      <protection locked="0"/>
    </xf>
    <xf numFmtId="166" fontId="20" fillId="0" borderId="15" xfId="1" applyNumberFormat="1" applyFont="1" applyBorder="1" applyAlignment="1" applyProtection="1">
      <alignment shrinkToFit="1"/>
      <protection locked="0"/>
    </xf>
    <xf numFmtId="166" fontId="48" fillId="0" borderId="23" xfId="6" applyNumberFormat="1" applyFont="1" applyBorder="1" applyAlignment="1" applyProtection="1">
      <alignment shrinkToFit="1"/>
      <protection locked="0"/>
    </xf>
    <xf numFmtId="166" fontId="104" fillId="0" borderId="15" xfId="1" applyNumberFormat="1" applyFont="1" applyBorder="1" applyAlignment="1" applyProtection="1">
      <alignment shrinkToFit="1"/>
      <protection locked="0"/>
    </xf>
    <xf numFmtId="166" fontId="66" fillId="0" borderId="15" xfId="1" applyNumberFormat="1" applyFont="1" applyBorder="1" applyAlignment="1" applyProtection="1">
      <alignment shrinkToFit="1"/>
      <protection locked="0"/>
    </xf>
    <xf numFmtId="0" fontId="76" fillId="0" borderId="15" xfId="0" applyFont="1" applyBorder="1" applyAlignment="1" applyProtection="1">
      <alignment shrinkToFit="1"/>
      <protection locked="0"/>
    </xf>
    <xf numFmtId="0" fontId="85" fillId="0" borderId="15" xfId="0" applyFont="1" applyBorder="1" applyAlignment="1" applyProtection="1">
      <alignment shrinkToFit="1"/>
      <protection locked="0"/>
    </xf>
    <xf numFmtId="0" fontId="21" fillId="0" borderId="15" xfId="0" applyFont="1" applyBorder="1" applyAlignment="1" applyProtection="1">
      <alignment shrinkToFit="1"/>
      <protection locked="0"/>
    </xf>
    <xf numFmtId="0" fontId="105" fillId="0" borderId="15" xfId="0" applyFont="1" applyBorder="1" applyAlignment="1" applyProtection="1">
      <alignment shrinkToFit="1"/>
      <protection locked="0"/>
    </xf>
    <xf numFmtId="0" fontId="67" fillId="0" borderId="15" xfId="0" applyFont="1" applyBorder="1" applyAlignment="1" applyProtection="1">
      <alignment shrinkToFit="1"/>
      <protection locked="0"/>
    </xf>
    <xf numFmtId="164" fontId="75" fillId="0" borderId="15" xfId="1" applyFont="1" applyBorder="1" applyAlignment="1" applyProtection="1">
      <alignment shrinkToFit="1"/>
      <protection locked="0"/>
    </xf>
    <xf numFmtId="43" fontId="48" fillId="0" borderId="15" xfId="6" applyFont="1" applyBorder="1" applyAlignment="1" applyProtection="1">
      <alignment shrinkToFit="1"/>
      <protection locked="0"/>
    </xf>
    <xf numFmtId="164" fontId="84" fillId="0" borderId="15" xfId="1" applyFont="1" applyBorder="1" applyAlignment="1" applyProtection="1">
      <alignment shrinkToFit="1"/>
      <protection locked="0"/>
    </xf>
    <xf numFmtId="164" fontId="20" fillId="0" borderId="15" xfId="1" applyFont="1" applyBorder="1" applyAlignment="1" applyProtection="1">
      <alignment shrinkToFit="1"/>
      <protection locked="0"/>
    </xf>
    <xf numFmtId="43" fontId="48" fillId="0" borderId="23" xfId="6" applyFont="1" applyBorder="1" applyAlignment="1" applyProtection="1">
      <alignment shrinkToFit="1"/>
      <protection locked="0"/>
    </xf>
    <xf numFmtId="164" fontId="104" fillId="0" borderId="15" xfId="1" applyFont="1" applyBorder="1" applyAlignment="1" applyProtection="1">
      <alignment shrinkToFit="1"/>
      <protection locked="0"/>
    </xf>
    <xf numFmtId="164" fontId="66" fillId="0" borderId="15" xfId="1" applyFont="1" applyBorder="1" applyAlignment="1" applyProtection="1">
      <alignment shrinkToFit="1"/>
      <protection locked="0"/>
    </xf>
    <xf numFmtId="0" fontId="75" fillId="0" borderId="15" xfId="1" applyNumberFormat="1" applyFont="1" applyBorder="1" applyAlignment="1" applyProtection="1">
      <alignment shrinkToFit="1"/>
      <protection locked="0"/>
    </xf>
    <xf numFmtId="0" fontId="48" fillId="0" borderId="15" xfId="6" applyNumberFormat="1" applyFont="1" applyBorder="1" applyAlignment="1" applyProtection="1">
      <alignment shrinkToFit="1"/>
      <protection locked="0"/>
    </xf>
    <xf numFmtId="0" fontId="84" fillId="0" borderId="15" xfId="1" applyNumberFormat="1" applyFont="1" applyBorder="1" applyAlignment="1" applyProtection="1">
      <alignment shrinkToFit="1"/>
      <protection locked="0"/>
    </xf>
    <xf numFmtId="0" fontId="20" fillId="0" borderId="15" xfId="1" applyNumberFormat="1" applyFont="1" applyBorder="1" applyAlignment="1" applyProtection="1">
      <alignment shrinkToFit="1"/>
      <protection locked="0"/>
    </xf>
    <xf numFmtId="0" fontId="48" fillId="0" borderId="23" xfId="6" applyNumberFormat="1" applyFont="1" applyBorder="1" applyAlignment="1" applyProtection="1">
      <alignment shrinkToFit="1"/>
      <protection locked="0"/>
    </xf>
    <xf numFmtId="0" fontId="104" fillId="0" borderId="15" xfId="1" applyNumberFormat="1" applyFont="1" applyBorder="1" applyAlignment="1" applyProtection="1">
      <alignment shrinkToFit="1"/>
      <protection locked="0"/>
    </xf>
    <xf numFmtId="0" fontId="66" fillId="0" borderId="15" xfId="1" applyNumberFormat="1" applyFont="1" applyBorder="1" applyAlignment="1" applyProtection="1">
      <alignment shrinkToFit="1"/>
      <protection locked="0"/>
    </xf>
    <xf numFmtId="164" fontId="75" fillId="0" borderId="20" xfId="1" applyFont="1" applyBorder="1" applyAlignment="1" applyProtection="1">
      <alignment shrinkToFit="1"/>
      <protection locked="0"/>
    </xf>
    <xf numFmtId="164" fontId="20" fillId="0" borderId="20" xfId="1" applyFont="1" applyBorder="1" applyAlignment="1" applyProtection="1">
      <alignment shrinkToFit="1"/>
      <protection locked="0"/>
    </xf>
    <xf numFmtId="164" fontId="84" fillId="0" borderId="20" xfId="1" applyFont="1" applyBorder="1" applyAlignment="1" applyProtection="1">
      <alignment shrinkToFit="1"/>
      <protection locked="0"/>
    </xf>
    <xf numFmtId="164" fontId="66" fillId="0" borderId="20" xfId="1" applyFont="1" applyBorder="1" applyAlignment="1" applyProtection="1">
      <alignment shrinkToFit="1"/>
      <protection locked="0"/>
    </xf>
    <xf numFmtId="164" fontId="104" fillId="0" borderId="20" xfId="1" applyFont="1" applyBorder="1" applyAlignment="1" applyProtection="1">
      <alignment shrinkToFit="1"/>
      <protection locked="0"/>
    </xf>
    <xf numFmtId="168" fontId="74" fillId="5" borderId="15" xfId="1" applyNumberFormat="1" applyFont="1" applyFill="1" applyBorder="1" applyProtection="1"/>
    <xf numFmtId="168" fontId="19" fillId="5" borderId="15" xfId="1" applyNumberFormat="1" applyFont="1" applyFill="1" applyBorder="1"/>
    <xf numFmtId="168" fontId="83" fillId="5" borderId="15" xfId="1" applyNumberFormat="1" applyFont="1" applyFill="1" applyBorder="1" applyProtection="1"/>
    <xf numFmtId="168" fontId="65" fillId="5" borderId="15" xfId="1" applyNumberFormat="1" applyFont="1" applyFill="1" applyBorder="1" applyProtection="1"/>
    <xf numFmtId="168" fontId="103" fillId="5" borderId="15" xfId="1" applyNumberFormat="1" applyFont="1" applyFill="1" applyBorder="1" applyProtection="1"/>
    <xf numFmtId="168" fontId="77" fillId="5" borderId="15" xfId="1" applyNumberFormat="1" applyFont="1" applyFill="1" applyBorder="1" applyProtection="1"/>
    <xf numFmtId="168" fontId="22" fillId="5" borderId="15" xfId="1" applyNumberFormat="1" applyFont="1" applyFill="1" applyBorder="1"/>
    <xf numFmtId="168" fontId="86" fillId="5" borderId="15" xfId="1" applyNumberFormat="1" applyFont="1" applyFill="1" applyBorder="1" applyProtection="1"/>
    <xf numFmtId="168" fontId="68" fillId="5" borderId="15" xfId="1" applyNumberFormat="1" applyFont="1" applyFill="1" applyBorder="1" applyProtection="1"/>
    <xf numFmtId="168" fontId="106" fillId="5" borderId="15" xfId="1" applyNumberFormat="1" applyFont="1" applyFill="1" applyBorder="1" applyProtection="1"/>
    <xf numFmtId="170" fontId="74" fillId="5" borderId="15" xfId="0" applyNumberFormat="1" applyFont="1" applyFill="1" applyBorder="1" applyProtection="1"/>
    <xf numFmtId="170" fontId="65" fillId="5" borderId="15" xfId="0" applyNumberFormat="1" applyFont="1" applyFill="1" applyBorder="1" applyProtection="1"/>
    <xf numFmtId="170" fontId="83" fillId="5" borderId="15" xfId="0" applyNumberFormat="1" applyFont="1" applyFill="1" applyBorder="1" applyProtection="1"/>
    <xf numFmtId="170" fontId="103" fillId="5" borderId="15" xfId="0" applyNumberFormat="1" applyFont="1" applyFill="1" applyBorder="1" applyProtection="1"/>
    <xf numFmtId="169" fontId="78" fillId="5" borderId="15" xfId="1" applyNumberFormat="1" applyFont="1" applyFill="1" applyBorder="1" applyProtection="1"/>
    <xf numFmtId="169" fontId="23" fillId="5" borderId="15" xfId="1" applyNumberFormat="1" applyFont="1" applyFill="1" applyBorder="1"/>
    <xf numFmtId="169" fontId="87" fillId="5" borderId="15" xfId="1" applyNumberFormat="1" applyFont="1" applyFill="1" applyBorder="1" applyProtection="1"/>
    <xf numFmtId="169" fontId="69" fillId="5" borderId="15" xfId="1" applyNumberFormat="1" applyFont="1" applyFill="1" applyBorder="1" applyProtection="1"/>
    <xf numFmtId="169" fontId="107" fillId="5" borderId="15" xfId="1" applyNumberFormat="1" applyFont="1" applyFill="1" applyBorder="1" applyProtection="1"/>
    <xf numFmtId="168" fontId="73" fillId="5" borderId="15" xfId="1" applyNumberFormat="1" applyFont="1" applyFill="1" applyBorder="1" applyProtection="1"/>
    <xf numFmtId="168" fontId="64" fillId="5" borderId="15" xfId="1" applyNumberFormat="1" applyFont="1" applyFill="1" applyBorder="1" applyProtection="1"/>
    <xf numFmtId="168" fontId="82" fillId="5" borderId="15" xfId="1" applyNumberFormat="1" applyFont="1" applyFill="1" applyBorder="1" applyProtection="1"/>
    <xf numFmtId="168" fontId="102" fillId="5" borderId="15" xfId="1" applyNumberFormat="1" applyFont="1" applyFill="1" applyBorder="1" applyProtection="1"/>
    <xf numFmtId="164" fontId="72" fillId="5" borderId="15" xfId="1" applyFont="1" applyFill="1" applyBorder="1" applyAlignment="1" applyProtection="1">
      <alignment shrinkToFit="1"/>
    </xf>
    <xf numFmtId="164" fontId="11" fillId="5" borderId="15" xfId="1" applyFont="1" applyFill="1" applyBorder="1" applyAlignment="1" applyProtection="1">
      <alignment shrinkToFit="1"/>
    </xf>
    <xf numFmtId="164" fontId="17" fillId="5" borderId="15" xfId="1" applyFont="1" applyFill="1" applyBorder="1" applyAlignment="1">
      <alignment shrinkToFit="1"/>
    </xf>
    <xf numFmtId="164" fontId="81" fillId="5" borderId="15" xfId="1" applyFont="1" applyFill="1" applyBorder="1" applyAlignment="1" applyProtection="1">
      <alignment shrinkToFit="1"/>
    </xf>
    <xf numFmtId="164" fontId="63" fillId="5" borderId="15" xfId="1" applyFont="1" applyFill="1" applyBorder="1" applyAlignment="1" applyProtection="1">
      <alignment shrinkToFit="1"/>
    </xf>
    <xf numFmtId="164" fontId="101" fillId="5" borderId="15" xfId="1" applyFont="1" applyFill="1" applyBorder="1" applyAlignment="1" applyProtection="1">
      <alignment shrinkToFit="1"/>
    </xf>
    <xf numFmtId="1" fontId="79" fillId="5" borderId="15" xfId="1" applyNumberFormat="1" applyFont="1" applyFill="1" applyBorder="1" applyProtection="1"/>
    <xf numFmtId="1" fontId="24" fillId="5" borderId="15" xfId="1" applyNumberFormat="1" applyFont="1" applyFill="1" applyBorder="1"/>
    <xf numFmtId="1" fontId="88" fillId="5" borderId="15" xfId="1" applyNumberFormat="1" applyFont="1" applyFill="1" applyBorder="1" applyProtection="1"/>
    <xf numFmtId="1" fontId="70" fillId="5" borderId="15" xfId="1" applyNumberFormat="1" applyFont="1" applyFill="1" applyBorder="1" applyProtection="1"/>
    <xf numFmtId="1" fontId="108" fillId="5" borderId="15" xfId="1" applyNumberFormat="1" applyFont="1" applyFill="1" applyBorder="1" applyProtection="1"/>
  </cellXfs>
  <cellStyles count="8">
    <cellStyle name="Comma" xfId="1" builtinId="3"/>
    <cellStyle name="Comma 2" xfId="2" xr:uid="{00000000-0005-0000-0000-000001000000}"/>
    <cellStyle name="Comma 2 2" xfId="6" xr:uid="{C75FA1ED-114E-4BAD-882B-EA71F76EA078}"/>
    <cellStyle name="Comma 3" xfId="3" xr:uid="{00000000-0005-0000-0000-000002000000}"/>
    <cellStyle name="Comma 3 2" xfId="7" xr:uid="{C96CCBD3-1721-49F0-A621-9712558B581C}"/>
    <cellStyle name="Comma 4" xfId="5" xr:uid="{3AF982BC-FEED-4B60-9D69-434A5B2AEE7D}"/>
    <cellStyle name="Normal" xfId="0" builtinId="0"/>
    <cellStyle name="Percent" xfId="4" builtinId="5"/>
  </cellStyles>
  <dxfs count="135">
    <dxf>
      <numFmt numFmtId="14" formatCode="0.00%"/>
    </dxf>
    <dxf>
      <font>
        <b val="0"/>
        <i val="0"/>
        <strike val="0"/>
        <condense val="0"/>
        <extend val="0"/>
        <outline val="0"/>
        <shadow val="0"/>
        <u val="none"/>
        <vertAlign val="baseline"/>
        <sz val="11"/>
        <color rgb="FFCC9900"/>
        <name val="Calibri"/>
        <scheme val="minor"/>
      </font>
      <numFmt numFmtId="1" formatCode="0"/>
      <fill>
        <patternFill patternType="solid">
          <fgColor indexed="64"/>
          <bgColor theme="4" tint="0.59999389629810485"/>
        </patternFill>
      </fill>
      <border diagonalUp="0" diagonalDown="0">
        <left style="thin">
          <color theme="0" tint="-0.24994659260841701"/>
        </left>
        <right/>
        <top style="thin">
          <color theme="0" tint="-0.24994659260841701"/>
        </top>
        <bottom/>
      </border>
      <protection locked="1" hidden="0"/>
    </dxf>
    <dxf>
      <font>
        <b val="0"/>
        <i val="0"/>
        <strike val="0"/>
        <condense val="0"/>
        <extend val="0"/>
        <outline val="0"/>
        <shadow val="0"/>
        <u val="none"/>
        <vertAlign val="baseline"/>
        <sz val="11"/>
        <color rgb="FF7030A0"/>
        <name val="Calibri"/>
        <scheme val="minor"/>
      </font>
      <fill>
        <patternFill patternType="solid">
          <fgColor indexed="64"/>
          <bgColor theme="4" tint="0.59999389629810485"/>
        </patternFill>
      </fill>
      <alignment horizontal="general" vertical="bottom" textRotation="0" wrapText="0" inden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1"/>
        <color rgb="FF0070C0"/>
        <name val="Calibri"/>
        <scheme val="minor"/>
      </font>
      <numFmt numFmtId="168" formatCode="#,##0.00;[Red]\-#,##0.00;#"/>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1"/>
        <color theme="1" tint="0.249977111117893"/>
        <name val="Calibri"/>
        <scheme val="minor"/>
      </font>
      <numFmt numFmtId="169" formatCode="[Color10]\+#,##0;[Red]\-#,##0;#"/>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1"/>
        <color theme="1"/>
        <name val="Calibri"/>
        <scheme val="minor"/>
      </font>
      <numFmt numFmtId="170" formatCode="[Color50]#,##0.00;[Red]\-#,##0.00;#"/>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1"/>
        <color theme="0" tint="-0.499984740745262"/>
        <name val="Calibri"/>
        <scheme val="minor"/>
      </font>
      <numFmt numFmtId="168" formatCode="#,##0.00;[Red]\-#,##0.00;#"/>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1"/>
        <color theme="1"/>
        <name val="Calibri"/>
        <scheme val="minor"/>
      </font>
      <numFmt numFmtId="168" formatCode="#,##0.00;[Red]\-#,##0.00;#"/>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sz val="10"/>
      </font>
      <numFmt numFmtId="0" formatCode="General"/>
      <fill>
        <patternFill patternType="solid">
          <fgColor indexed="64"/>
          <bgColor theme="4" tint="0.59999389629810485"/>
        </patternFill>
      </fill>
      <border diagonalUp="0" diagonalDown="0">
        <left style="thin">
          <color theme="0" tint="-0.24994659260841701"/>
        </left>
        <right style="thin">
          <color theme="0" tint="-0.24994659260841701"/>
        </right>
        <top style="thin">
          <color theme="0" tint="-0.24994659260841701"/>
        </top>
        <bottom/>
        <vertical/>
        <horizontal/>
      </border>
      <protection locked="1" hidden="0"/>
    </dxf>
    <dxf>
      <font>
        <b val="0"/>
        <i val="0"/>
        <strike val="0"/>
        <condense val="0"/>
        <extend val="0"/>
        <outline val="0"/>
        <shadow val="0"/>
        <u val="none"/>
        <vertAlign val="baseline"/>
        <sz val="10"/>
        <color theme="1"/>
        <name val="Calibri"/>
        <scheme val="minor"/>
      </font>
      <alignment textRotation="0" wrapText="0" justifyLastLine="0" shrinkToFit="1" readingOrder="0"/>
      <border diagonalUp="0" diagonalDown="0">
        <left style="thin">
          <color theme="0" tint="-0.24994659260841701"/>
        </left>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numFmt numFmtId="0" formatCode="General"/>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9"/>
        <color theme="4" tint="-0.499984740745262"/>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numFmt numFmtId="166" formatCode="_(* #,##0.00000000_);_(* \(#,##0.00000000\);_(* &quot;-&quot;??_);_(@_)"/>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0"/>
        <color theme="1"/>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1"/>
        <color theme="1"/>
        <name val="Calibri"/>
        <scheme val="minor"/>
      </font>
      <numFmt numFmtId="171" formatCode="#,##0.00##;[Red]\-#,##0.00##;#"/>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1"/>
        <color rgb="FF0070C0"/>
        <name val="Calibri"/>
        <scheme val="minor"/>
      </font>
      <numFmt numFmtId="0" formatCode="General"/>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1"/>
        <color rgb="FF7030A0"/>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font>
        <b val="0"/>
        <i val="0"/>
        <strike val="0"/>
        <condense val="0"/>
        <extend val="0"/>
        <outline val="0"/>
        <shadow val="0"/>
        <u val="none"/>
        <vertAlign val="baseline"/>
        <sz val="11"/>
        <color theme="1" tint="0.34998626667073579"/>
        <name val="Calibri"/>
        <scheme val="minor"/>
      </font>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numFmt numFmtId="165" formatCode="yyyy\-mm\-dd"/>
      <alignment textRotation="0" wrapText="0" justifyLastLine="0" shrinkToFit="1" readingOrder="0"/>
      <border diagonalUp="0" diagonalDown="0">
        <left style="thin">
          <color theme="0" tint="-0.24994659260841701"/>
        </left>
        <right style="thin">
          <color theme="0" tint="-0.24994659260841701"/>
        </right>
        <top style="thin">
          <color theme="0" tint="-0.24994659260841701"/>
        </top>
        <bottom/>
        <vertical/>
        <horizontal/>
      </border>
      <protection locked="0" hidden="0"/>
    </dxf>
    <dxf>
      <alignment textRotation="0" wrapText="0" justifyLastLine="0" shrinkToFit="1" readingOrder="0"/>
      <border diagonalUp="0" diagonalDown="0">
        <left/>
        <right style="thin">
          <color theme="0" tint="-0.24994659260841701"/>
        </right>
        <top style="thin">
          <color theme="0" tint="-0.24994659260841701"/>
        </top>
        <bottom/>
        <vertical/>
        <horizontal/>
      </border>
      <protection locked="0" hidden="0"/>
    </dxf>
    <dxf>
      <border outline="0">
        <top style="thin">
          <color theme="0" tint="-0.24994659260841701"/>
        </top>
      </border>
    </dxf>
    <dxf>
      <border outline="0">
        <right style="thin">
          <color theme="0" tint="-0.24994659260841701"/>
        </right>
      </border>
    </dxf>
    <dxf>
      <border outline="0">
        <bottom style="thin">
          <color theme="0" tint="-0.24994659260841701"/>
        </bottom>
      </border>
    </dxf>
    <dxf>
      <alignment textRotation="0" justifyLastLine="0" shrinkToFit="0" readingOrder="0"/>
    </dxf>
    <dxf>
      <fill>
        <patternFill>
          <bgColor rgb="FFFFFFEA"/>
        </patternFill>
      </fill>
    </dxf>
    <dxf>
      <fill>
        <patternFill>
          <bgColor rgb="FFFF9F9F"/>
        </patternFill>
      </fill>
    </dxf>
    <dxf>
      <fill>
        <patternFill>
          <bgColor rgb="FFFF9F9F"/>
        </patternFill>
      </fill>
    </dxf>
    <dxf>
      <fill>
        <patternFill>
          <bgColor rgb="FFFF9F9F"/>
        </patternFill>
      </fill>
    </dxf>
    <dxf>
      <fill>
        <patternFill>
          <bgColor rgb="FFFF7C80"/>
        </patternFill>
      </fill>
    </dxf>
    <dxf>
      <fill>
        <patternFill>
          <bgColor rgb="FFFF9F9F"/>
        </patternFill>
      </fill>
    </dxf>
    <dxf>
      <font>
        <color theme="4" tint="0.39994506668294322"/>
      </font>
    </dxf>
    <dxf>
      <fill>
        <patternFill>
          <bgColor rgb="FFFF9F9F"/>
        </patternFill>
      </fill>
    </dxf>
    <dxf>
      <font>
        <b val="0"/>
        <i/>
        <color rgb="FF7030A0"/>
      </font>
    </dxf>
    <dxf>
      <font>
        <color theme="0" tint="-0.499984740745262"/>
      </font>
    </dxf>
    <dxf>
      <numFmt numFmtId="173" formatCode="#,##0;[Red]\-#,###;#"/>
    </dxf>
    <dxf>
      <font>
        <b/>
        <i/>
        <color theme="7" tint="0.39994506668294322"/>
      </font>
      <fill>
        <patternFill patternType="none">
          <bgColor auto="1"/>
        </patternFill>
      </fill>
    </dxf>
    <dxf>
      <border diagonalUp="0" diagonalDown="0">
        <left style="thin">
          <color indexed="64"/>
        </left>
        <right/>
        <top style="thin">
          <color indexed="64"/>
        </top>
        <bottom/>
        <vertical/>
        <horizontal/>
      </border>
    </dxf>
    <dxf>
      <border diagonalUp="0" diagonalDown="0">
        <left/>
        <right style="thin">
          <color indexed="64"/>
        </right>
        <top style="thin">
          <color indexed="64"/>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outline="0">
        <left style="thin">
          <color indexed="64"/>
        </left>
        <right style="thin">
          <color indexed="64"/>
        </right>
        <top/>
        <bottom/>
      </border>
    </dxf>
    <dxf>
      <fill>
        <patternFill>
          <bgColor rgb="FFFF0000"/>
        </patternFill>
      </fill>
    </dxf>
    <dxf>
      <numFmt numFmtId="14" formatCode="0.00%"/>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border diagonalUp="0" diagonalDown="0" outline="0">
        <left style="thin">
          <color theme="0" tint="-0.24994659260841701"/>
        </left>
        <right/>
        <top style="thin">
          <color theme="0" tint="-0.24994659260841701"/>
        </top>
        <bottom style="thin">
          <color theme="4" tint="0.39997558519241921"/>
        </bottom>
      </border>
    </dxf>
    <dxf>
      <font>
        <b val="0"/>
        <i val="0"/>
        <strike val="0"/>
        <condense val="0"/>
        <extend val="0"/>
        <outline val="0"/>
        <shadow val="0"/>
        <u val="none"/>
        <vertAlign val="baseline"/>
        <sz val="11"/>
        <color theme="1"/>
        <name val="Calibri"/>
        <family val="2"/>
        <scheme val="minor"/>
      </font>
      <fill>
        <patternFill patternType="solid">
          <fgColor theme="4" tint="0.79998168889431442"/>
          <bgColor theme="4" tint="0.79998168889431442"/>
        </patternFill>
      </fill>
      <border diagonalUp="0" diagonalDown="0">
        <left style="thin">
          <color theme="0" tint="-0.24994659260841701"/>
        </left>
        <right style="thin">
          <color theme="0" tint="-0.24994659260841701"/>
        </right>
        <top style="thin">
          <color theme="0" tint="-0.24994659260841701"/>
        </top>
        <bottom style="thin">
          <color theme="4" tint="0.39997558519241921"/>
        </bottom>
        <vertical/>
        <horizontal/>
      </border>
    </dxf>
    <dxf>
      <fill>
        <patternFill>
          <bgColor rgb="FFFF0000"/>
        </patternFill>
      </fill>
    </dxf>
    <dxf>
      <fill>
        <patternFill>
          <bgColor rgb="FFFF0000"/>
        </patternFill>
      </fill>
    </dxf>
    <dxf>
      <fill>
        <patternFill patternType="solid">
          <fgColor indexed="64"/>
          <bgColor theme="3" tint="0.59999389629810485"/>
        </patternFill>
      </fill>
    </dxf>
    <dxf>
      <numFmt numFmtId="14" formatCode="0.00%"/>
    </dxf>
    <dxf>
      <fill>
        <patternFill patternType="none">
          <fgColor indexed="64"/>
          <bgColor indexed="65"/>
        </patternFill>
      </fill>
    </dxf>
    <dxf>
      <fill>
        <patternFill>
          <bgColor rgb="FFFF0000"/>
        </patternFill>
      </fill>
    </dxf>
    <dxf>
      <fill>
        <patternFill>
          <bgColor rgb="FFFF0000"/>
        </patternFill>
      </fill>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numFmt numFmtId="14" formatCode="0.00%"/>
      <fill>
        <patternFill patternType="solid">
          <fgColor indexed="64"/>
          <bgColor theme="4"/>
        </patternFill>
      </fill>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numFmt numFmtId="14" formatCode="0.00%"/>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border diagonalUp="0" diagonalDown="0" outline="0">
        <left style="thin">
          <color theme="0" tint="-0.24994659260841701"/>
        </left>
        <right style="thin">
          <color theme="0" tint="-0.24994659260841701"/>
        </right>
        <top style="thin">
          <color theme="0" tint="-0.24994659260841701"/>
        </top>
        <bottom style="thin">
          <color theme="0" tint="-0.24994659260841701"/>
        </bottom>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style="thin">
          <color theme="0" tint="-0.24994659260841701"/>
        </vertical>
        <horizontal style="thin">
          <color theme="0" tint="-0.24994659260841701"/>
        </horizontal>
      </border>
    </dxf>
    <dxf>
      <fill>
        <patternFill>
          <bgColor rgb="FFFF0000"/>
        </patternFill>
      </fill>
    </dxf>
    <dxf>
      <fill>
        <patternFill>
          <bgColor rgb="FFFF0000"/>
        </patternFill>
      </fill>
    </dxf>
    <dxf>
      <font>
        <color rgb="FF9C0006"/>
      </font>
      <fill>
        <patternFill>
          <bgColor rgb="FFFFC7CE"/>
        </patternFill>
      </fill>
    </dxf>
    <dxf>
      <fill>
        <patternFill>
          <bgColor theme="5" tint="0.39994506668294322"/>
        </patternFill>
      </fill>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172" formatCode="0.0%"/>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dxf>
    <dxf>
      <fill>
        <patternFill>
          <bgColor rgb="FFFF0000"/>
        </patternFill>
      </fill>
    </dxf>
    <dxf>
      <fill>
        <patternFill>
          <bgColor rgb="FFFF0000"/>
        </patternFill>
      </fill>
    </dxf>
    <dxf>
      <fill>
        <patternFill>
          <bgColor rgb="FFFF0000"/>
        </patternFill>
      </fill>
    </dxf>
    <dxf>
      <border diagonalUp="0" diagonalDown="0">
        <left style="thin">
          <color indexed="64"/>
        </left>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style="thin">
          <color indexed="64"/>
        </left>
        <right style="thin">
          <color indexed="64"/>
        </right>
        <top style="thin">
          <color indexed="64"/>
        </top>
        <bottom/>
        <vertical/>
        <horizontal/>
      </border>
    </dxf>
    <dxf>
      <border diagonalUp="0" diagonalDown="0">
        <left/>
        <right style="thin">
          <color indexed="64"/>
        </right>
        <top style="thin">
          <color indexed="64"/>
        </top>
        <bottom/>
        <vertical/>
        <horizontal/>
      </border>
    </dxf>
    <dxf>
      <border outline="0">
        <top style="thin">
          <color indexed="64"/>
        </top>
      </border>
    </dxf>
    <dxf>
      <border outline="0">
        <bottom style="thin">
          <color indexed="64"/>
        </bottom>
      </border>
    </dxf>
    <dxf>
      <border diagonalUp="0" diagonalDown="0" outline="0">
        <left style="thin">
          <color indexed="64"/>
        </left>
        <right style="thin">
          <color indexed="64"/>
        </right>
        <top/>
        <bottom/>
      </border>
    </dxf>
    <dxf>
      <fill>
        <patternFill>
          <bgColor rgb="FFFF0000"/>
        </patternFill>
      </fill>
    </dxf>
    <dxf>
      <fill>
        <patternFill>
          <bgColor rgb="FFFF0000"/>
        </patternFill>
      </fill>
    </dxf>
    <dxf>
      <fill>
        <patternFill>
          <bgColor rgb="FFFF0000"/>
        </patternFill>
      </fill>
    </dxf>
    <dxf>
      <fill>
        <patternFill>
          <bgColor rgb="FFFF0000"/>
        </patternFill>
      </fill>
    </dxf>
    <dxf>
      <alignment horizontal="general"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alignment horizontal="general"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alignment horizontal="general" vertical="center" textRotation="0" wrapText="1" indent="0" justifyLastLine="0" shrinkToFit="0" readingOrder="0"/>
    </dxf>
    <dxf>
      <border>
        <bottom style="thin">
          <color indexed="64"/>
        </bottom>
      </border>
    </dxf>
    <dxf>
      <font>
        <b/>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style="thin">
          <color indexed="64"/>
        </horizontal>
      </border>
    </dxf>
    <dxf>
      <fill>
        <patternFill>
          <bgColor rgb="FFFF0000"/>
        </patternFill>
      </fill>
    </dxf>
    <dxf>
      <fill>
        <patternFill>
          <bgColor rgb="FFFF0000"/>
        </patternFill>
      </fill>
    </dxf>
    <dxf>
      <fill>
        <patternFill>
          <bgColor rgb="FFFF0000"/>
        </patternFill>
      </fill>
    </dxf>
    <dxf>
      <fill>
        <patternFill>
          <bgColor rgb="FFFF0000"/>
        </patternFill>
      </fill>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border diagonalUp="0" diagonalDown="0">
        <left style="thin">
          <color theme="4" tint="0.39997558519241921"/>
        </left>
        <right style="thin">
          <color theme="4" tint="0.39997558519241921"/>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numFmt numFmtId="165" formatCode="yyyy\-mm\-dd"/>
      <fill>
        <patternFill patternType="solid">
          <fgColor theme="4" tint="0.79998168889431442"/>
          <bgColor theme="4" tint="0.79998168889431442"/>
        </patternFill>
      </fill>
      <border diagonalUp="0" diagonalDown="0">
        <left/>
        <right/>
        <top style="thin">
          <color theme="4" tint="0.39997558519241921"/>
        </top>
        <bottom style="thin">
          <color theme="4" tint="0.39997558519241921"/>
        </bottom>
        <vertical/>
        <horizontal/>
      </border>
    </dxf>
    <dxf>
      <font>
        <b/>
        <i val="0"/>
        <strike val="0"/>
        <condense val="0"/>
        <extend val="0"/>
        <outline val="0"/>
        <shadow val="0"/>
        <u val="none"/>
        <vertAlign val="baseline"/>
        <sz val="11"/>
        <color theme="0"/>
        <name val="Calibri"/>
        <scheme val="minor"/>
      </font>
      <fill>
        <patternFill patternType="solid">
          <fgColor theme="4"/>
          <bgColor theme="4"/>
        </patternFill>
      </fill>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0" indent="0" justifyLastLine="0" shrinkToFit="0" readingOrder="0"/>
    </dxf>
    <dxf>
      <alignment horizontal="general" vertical="center" textRotation="0" wrapText="0"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0"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font>
        <b/>
        <i val="0"/>
        <strike val="0"/>
        <condense val="0"/>
        <extend val="0"/>
        <outline val="0"/>
        <shadow val="0"/>
        <u val="none"/>
        <vertAlign val="baseline"/>
        <sz val="10"/>
        <color theme="1"/>
        <name val="Calibri"/>
        <family val="2"/>
        <scheme val="minor"/>
      </font>
      <alignment horizontal="center" vertical="center" textRotation="0" wrapText="1" indent="0" justifyLastLine="0" shrinkToFit="0" readingOrder="0"/>
    </dxf>
  </dxfs>
  <tableStyles count="0" defaultTableStyle="TableStyleMedium2" defaultPivotStyle="PivotStyleLight16"/>
  <colors>
    <mruColors>
      <color rgb="FFFF7C80"/>
      <color rgb="FFFAA0A2"/>
      <color rgb="FFA1D7AF"/>
      <color rgb="FFFF9F9F"/>
      <color rgb="FFFDDFE0"/>
      <color rgb="FFFFFFEA"/>
      <color rgb="FFFFFFCC"/>
      <color rgb="FFFCC0C1"/>
      <color rgb="FFB6E0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customXml" Target="../customXml/item9.xml"/><Relationship Id="rId21" Type="http://schemas.openxmlformats.org/officeDocument/2006/relationships/customXml" Target="../customXml/item4.xml"/><Relationship Id="rId42" Type="http://schemas.openxmlformats.org/officeDocument/2006/relationships/customXml" Target="../customXml/item25.xml"/><Relationship Id="rId47" Type="http://schemas.openxmlformats.org/officeDocument/2006/relationships/customXml" Target="../customXml/item30.xml"/><Relationship Id="rId63" Type="http://schemas.openxmlformats.org/officeDocument/2006/relationships/customXml" Target="../customXml/item46.xml"/><Relationship Id="rId68" Type="http://schemas.openxmlformats.org/officeDocument/2006/relationships/customXml" Target="../customXml/item51.xml"/><Relationship Id="rId84" Type="http://schemas.openxmlformats.org/officeDocument/2006/relationships/customXml" Target="../customXml/item67.xml"/><Relationship Id="rId89" Type="http://schemas.openxmlformats.org/officeDocument/2006/relationships/customXml" Target="../customXml/item72.xml"/><Relationship Id="rId16" Type="http://schemas.openxmlformats.org/officeDocument/2006/relationships/sharedStrings" Target="sharedStrings.xml"/><Relationship Id="rId107" Type="http://schemas.openxmlformats.org/officeDocument/2006/relationships/customXml" Target="../customXml/item90.xml"/><Relationship Id="rId11" Type="http://schemas.openxmlformats.org/officeDocument/2006/relationships/worksheet" Target="worksheets/sheet11.xml"/><Relationship Id="rId32" Type="http://schemas.openxmlformats.org/officeDocument/2006/relationships/customXml" Target="../customXml/item15.xml"/><Relationship Id="rId37" Type="http://schemas.openxmlformats.org/officeDocument/2006/relationships/customXml" Target="../customXml/item20.xml"/><Relationship Id="rId53" Type="http://schemas.openxmlformats.org/officeDocument/2006/relationships/customXml" Target="../customXml/item36.xml"/><Relationship Id="rId58" Type="http://schemas.openxmlformats.org/officeDocument/2006/relationships/customXml" Target="../customXml/item41.xml"/><Relationship Id="rId74" Type="http://schemas.openxmlformats.org/officeDocument/2006/relationships/customXml" Target="../customXml/item57.xml"/><Relationship Id="rId79" Type="http://schemas.openxmlformats.org/officeDocument/2006/relationships/customXml" Target="../customXml/item62.xml"/><Relationship Id="rId102" Type="http://schemas.openxmlformats.org/officeDocument/2006/relationships/customXml" Target="../customXml/item85.xml"/><Relationship Id="rId5" Type="http://schemas.openxmlformats.org/officeDocument/2006/relationships/worksheet" Target="worksheets/sheet5.xml"/><Relationship Id="rId90" Type="http://schemas.openxmlformats.org/officeDocument/2006/relationships/customXml" Target="../customXml/item73.xml"/><Relationship Id="rId95" Type="http://schemas.openxmlformats.org/officeDocument/2006/relationships/customXml" Target="../customXml/item78.xml"/><Relationship Id="rId22" Type="http://schemas.openxmlformats.org/officeDocument/2006/relationships/customXml" Target="../customXml/item5.xml"/><Relationship Id="rId27" Type="http://schemas.openxmlformats.org/officeDocument/2006/relationships/customXml" Target="../customXml/item10.xml"/><Relationship Id="rId43" Type="http://schemas.openxmlformats.org/officeDocument/2006/relationships/customXml" Target="../customXml/item26.xml"/><Relationship Id="rId48" Type="http://schemas.openxmlformats.org/officeDocument/2006/relationships/customXml" Target="../customXml/item31.xml"/><Relationship Id="rId64" Type="http://schemas.openxmlformats.org/officeDocument/2006/relationships/customXml" Target="../customXml/item47.xml"/><Relationship Id="rId69" Type="http://schemas.openxmlformats.org/officeDocument/2006/relationships/customXml" Target="../customXml/item52.xml"/><Relationship Id="rId80" Type="http://schemas.openxmlformats.org/officeDocument/2006/relationships/customXml" Target="../customXml/item63.xml"/><Relationship Id="rId85" Type="http://schemas.openxmlformats.org/officeDocument/2006/relationships/customXml" Target="../customXml/item68.xml"/><Relationship Id="rId12" Type="http://schemas.openxmlformats.org/officeDocument/2006/relationships/worksheet" Target="worksheets/sheet12.xml"/><Relationship Id="rId17" Type="http://schemas.openxmlformats.org/officeDocument/2006/relationships/calcChain" Target="calcChain.xml"/><Relationship Id="rId33" Type="http://schemas.openxmlformats.org/officeDocument/2006/relationships/customXml" Target="../customXml/item16.xml"/><Relationship Id="rId38" Type="http://schemas.openxmlformats.org/officeDocument/2006/relationships/customXml" Target="../customXml/item21.xml"/><Relationship Id="rId59" Type="http://schemas.openxmlformats.org/officeDocument/2006/relationships/customXml" Target="../customXml/item42.xml"/><Relationship Id="rId103" Type="http://schemas.openxmlformats.org/officeDocument/2006/relationships/customXml" Target="../customXml/item86.xml"/><Relationship Id="rId108" Type="http://schemas.openxmlformats.org/officeDocument/2006/relationships/customXml" Target="../customXml/item91.xml"/><Relationship Id="rId20" Type="http://schemas.openxmlformats.org/officeDocument/2006/relationships/customXml" Target="../customXml/item3.xml"/><Relationship Id="rId41" Type="http://schemas.openxmlformats.org/officeDocument/2006/relationships/customXml" Target="../customXml/item24.xml"/><Relationship Id="rId54" Type="http://schemas.openxmlformats.org/officeDocument/2006/relationships/customXml" Target="../customXml/item37.xml"/><Relationship Id="rId62" Type="http://schemas.openxmlformats.org/officeDocument/2006/relationships/customXml" Target="../customXml/item45.xml"/><Relationship Id="rId70" Type="http://schemas.openxmlformats.org/officeDocument/2006/relationships/customXml" Target="../customXml/item53.xml"/><Relationship Id="rId75" Type="http://schemas.openxmlformats.org/officeDocument/2006/relationships/customXml" Target="../customXml/item58.xml"/><Relationship Id="rId83" Type="http://schemas.openxmlformats.org/officeDocument/2006/relationships/customXml" Target="../customXml/item66.xml"/><Relationship Id="rId88" Type="http://schemas.openxmlformats.org/officeDocument/2006/relationships/customXml" Target="../customXml/item71.xml"/><Relationship Id="rId91" Type="http://schemas.openxmlformats.org/officeDocument/2006/relationships/customXml" Target="../customXml/item74.xml"/><Relationship Id="rId96" Type="http://schemas.openxmlformats.org/officeDocument/2006/relationships/customXml" Target="../customXml/item79.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styles" Target="styles.xml"/><Relationship Id="rId23" Type="http://schemas.openxmlformats.org/officeDocument/2006/relationships/customXml" Target="../customXml/item6.xml"/><Relationship Id="rId28" Type="http://schemas.openxmlformats.org/officeDocument/2006/relationships/customXml" Target="../customXml/item11.xml"/><Relationship Id="rId36" Type="http://schemas.openxmlformats.org/officeDocument/2006/relationships/customXml" Target="../customXml/item19.xml"/><Relationship Id="rId49" Type="http://schemas.openxmlformats.org/officeDocument/2006/relationships/customXml" Target="../customXml/item32.xml"/><Relationship Id="rId57" Type="http://schemas.openxmlformats.org/officeDocument/2006/relationships/customXml" Target="../customXml/item40.xml"/><Relationship Id="rId106" Type="http://schemas.openxmlformats.org/officeDocument/2006/relationships/customXml" Target="../customXml/item89.xml"/><Relationship Id="rId10" Type="http://schemas.openxmlformats.org/officeDocument/2006/relationships/worksheet" Target="worksheets/sheet10.xml"/><Relationship Id="rId31" Type="http://schemas.openxmlformats.org/officeDocument/2006/relationships/customXml" Target="../customXml/item14.xml"/><Relationship Id="rId44" Type="http://schemas.openxmlformats.org/officeDocument/2006/relationships/customXml" Target="../customXml/item27.xml"/><Relationship Id="rId52" Type="http://schemas.openxmlformats.org/officeDocument/2006/relationships/customXml" Target="../customXml/item35.xml"/><Relationship Id="rId60" Type="http://schemas.openxmlformats.org/officeDocument/2006/relationships/customXml" Target="../customXml/item43.xml"/><Relationship Id="rId65" Type="http://schemas.openxmlformats.org/officeDocument/2006/relationships/customXml" Target="../customXml/item48.xml"/><Relationship Id="rId73" Type="http://schemas.openxmlformats.org/officeDocument/2006/relationships/customXml" Target="../customXml/item56.xml"/><Relationship Id="rId78" Type="http://schemas.openxmlformats.org/officeDocument/2006/relationships/customXml" Target="../customXml/item61.xml"/><Relationship Id="rId81" Type="http://schemas.openxmlformats.org/officeDocument/2006/relationships/customXml" Target="../customXml/item64.xml"/><Relationship Id="rId86" Type="http://schemas.openxmlformats.org/officeDocument/2006/relationships/customXml" Target="../customXml/item69.xml"/><Relationship Id="rId94" Type="http://schemas.openxmlformats.org/officeDocument/2006/relationships/customXml" Target="../customXml/item77.xml"/><Relationship Id="rId99" Type="http://schemas.openxmlformats.org/officeDocument/2006/relationships/customXml" Target="../customXml/item82.xml"/><Relationship Id="rId101" Type="http://schemas.openxmlformats.org/officeDocument/2006/relationships/customXml" Target="../customXml/item8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pivotCacheDefinition" Target="pivotCache/pivotCacheDefinition1.xml"/><Relationship Id="rId18" Type="http://schemas.openxmlformats.org/officeDocument/2006/relationships/customXml" Target="../customXml/item1.xml"/><Relationship Id="rId39" Type="http://schemas.openxmlformats.org/officeDocument/2006/relationships/customXml" Target="../customXml/item22.xml"/><Relationship Id="rId34" Type="http://schemas.openxmlformats.org/officeDocument/2006/relationships/customXml" Target="../customXml/item17.xml"/><Relationship Id="rId50" Type="http://schemas.openxmlformats.org/officeDocument/2006/relationships/customXml" Target="../customXml/item33.xml"/><Relationship Id="rId55" Type="http://schemas.openxmlformats.org/officeDocument/2006/relationships/customXml" Target="../customXml/item38.xml"/><Relationship Id="rId76" Type="http://schemas.openxmlformats.org/officeDocument/2006/relationships/customXml" Target="../customXml/item59.xml"/><Relationship Id="rId97" Type="http://schemas.openxmlformats.org/officeDocument/2006/relationships/customXml" Target="../customXml/item80.xml"/><Relationship Id="rId104" Type="http://schemas.openxmlformats.org/officeDocument/2006/relationships/customXml" Target="../customXml/item87.xml"/><Relationship Id="rId7" Type="http://schemas.openxmlformats.org/officeDocument/2006/relationships/worksheet" Target="worksheets/sheet7.xml"/><Relationship Id="rId71" Type="http://schemas.openxmlformats.org/officeDocument/2006/relationships/customXml" Target="../customXml/item54.xml"/><Relationship Id="rId92" Type="http://schemas.openxmlformats.org/officeDocument/2006/relationships/customXml" Target="../customXml/item75.xml"/><Relationship Id="rId2" Type="http://schemas.openxmlformats.org/officeDocument/2006/relationships/worksheet" Target="worksheets/sheet2.xml"/><Relationship Id="rId29" Type="http://schemas.openxmlformats.org/officeDocument/2006/relationships/customXml" Target="../customXml/item12.xml"/><Relationship Id="rId24" Type="http://schemas.openxmlformats.org/officeDocument/2006/relationships/customXml" Target="../customXml/item7.xml"/><Relationship Id="rId40" Type="http://schemas.openxmlformats.org/officeDocument/2006/relationships/customXml" Target="../customXml/item23.xml"/><Relationship Id="rId45" Type="http://schemas.openxmlformats.org/officeDocument/2006/relationships/customXml" Target="../customXml/item28.xml"/><Relationship Id="rId66" Type="http://schemas.openxmlformats.org/officeDocument/2006/relationships/customXml" Target="../customXml/item49.xml"/><Relationship Id="rId87" Type="http://schemas.openxmlformats.org/officeDocument/2006/relationships/customXml" Target="../customXml/item70.xml"/><Relationship Id="rId61" Type="http://schemas.openxmlformats.org/officeDocument/2006/relationships/customXml" Target="../customXml/item44.xml"/><Relationship Id="rId82" Type="http://schemas.openxmlformats.org/officeDocument/2006/relationships/customXml" Target="../customXml/item65.xml"/><Relationship Id="rId19" Type="http://schemas.openxmlformats.org/officeDocument/2006/relationships/customXml" Target="../customXml/item2.xml"/><Relationship Id="rId14" Type="http://schemas.openxmlformats.org/officeDocument/2006/relationships/theme" Target="theme/theme1.xml"/><Relationship Id="rId30" Type="http://schemas.openxmlformats.org/officeDocument/2006/relationships/customXml" Target="../customXml/item13.xml"/><Relationship Id="rId35" Type="http://schemas.openxmlformats.org/officeDocument/2006/relationships/customXml" Target="../customXml/item18.xml"/><Relationship Id="rId56" Type="http://schemas.openxmlformats.org/officeDocument/2006/relationships/customXml" Target="../customXml/item39.xml"/><Relationship Id="rId77" Type="http://schemas.openxmlformats.org/officeDocument/2006/relationships/customXml" Target="../customXml/item60.xml"/><Relationship Id="rId100" Type="http://schemas.openxmlformats.org/officeDocument/2006/relationships/customXml" Target="../customXml/item83.xml"/><Relationship Id="rId105" Type="http://schemas.openxmlformats.org/officeDocument/2006/relationships/customXml" Target="../customXml/item88.xml"/><Relationship Id="rId8" Type="http://schemas.openxmlformats.org/officeDocument/2006/relationships/worksheet" Target="worksheets/sheet8.xml"/><Relationship Id="rId51" Type="http://schemas.openxmlformats.org/officeDocument/2006/relationships/customXml" Target="../customXml/item34.xml"/><Relationship Id="rId72" Type="http://schemas.openxmlformats.org/officeDocument/2006/relationships/customXml" Target="../customXml/item55.xml"/><Relationship Id="rId93" Type="http://schemas.openxmlformats.org/officeDocument/2006/relationships/customXml" Target="../customXml/item76.xml"/><Relationship Id="rId98" Type="http://schemas.openxmlformats.org/officeDocument/2006/relationships/customXml" Target="../customXml/item81.xml"/><Relationship Id="rId3" Type="http://schemas.openxmlformats.org/officeDocument/2006/relationships/worksheet" Target="worksheets/sheet3.xml"/><Relationship Id="rId25" Type="http://schemas.openxmlformats.org/officeDocument/2006/relationships/customXml" Target="../customXml/item8.xml"/><Relationship Id="rId46" Type="http://schemas.openxmlformats.org/officeDocument/2006/relationships/customXml" Target="../customXml/item29.xml"/><Relationship Id="rId67" Type="http://schemas.openxmlformats.org/officeDocument/2006/relationships/customXml" Target="../customXml/item50.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Vidas M." refreshedDate="44243.790980439815" createdVersion="6" refreshedVersion="6" minRefreshableVersion="3" recordCount="369" xr:uid="{AD8C631F-B61B-420D-A981-8ECA50E2CE0C}">
  <cacheSource type="worksheet">
    <worksheetSource name="Transactions"/>
  </cacheSource>
  <cacheFields count="23">
    <cacheField name="Account" numFmtId="0">
      <sharedItems count="20">
        <s v="J-Cash-CAD"/>
        <s v="J-Cash-USD"/>
        <s v="W-RRSP-CAD"/>
        <s v="W-RRSP-USD"/>
        <s v="W-TFSA-USD"/>
        <s v="D-RRSP" u="1"/>
        <s v="Joint-CDN" u="1"/>
        <s v="V-TFSA-USD" u="1"/>
        <s v="V-TFSA" u="1"/>
        <s v="Joint-US" u="1"/>
        <s v="Scotia-CDN" u="1"/>
        <s v="D-TFSA-USD" u="1"/>
        <s v="V-RRSP-USD" u="1"/>
        <s v="D-GRRSP" u="1"/>
        <s v="Scotia-US" u="1"/>
        <s v="VS" u="1"/>
        <s v="D-TFSA" u="1"/>
        <s v="V-RRSP" u="1"/>
        <s v="D-RRSP2" u="1"/>
        <s v="D-RRSP-USD" u="1"/>
      </sharedItems>
    </cacheField>
    <cacheField name="Date" numFmtId="165">
      <sharedItems containsSemiMixedTypes="0" containsNonDate="0" containsDate="1" containsString="0" minDate="2010-12-31T00:00:00" maxDate="2021-02-03T00:00:00"/>
    </cacheField>
    <cacheField name="TransType" numFmtId="0">
      <sharedItems/>
    </cacheField>
    <cacheField name="TransSubType" numFmtId="0">
      <sharedItems containsBlank="1"/>
    </cacheField>
    <cacheField name="SymbolName" numFmtId="0">
      <sharedItems/>
    </cacheField>
    <cacheField name="Qty" numFmtId="0">
      <sharedItems containsSemiMixedTypes="0" containsString="0" containsNumber="1" minValue="-359" maxValue="22313"/>
    </cacheField>
    <cacheField name="Price" numFmtId="171">
      <sharedItems containsString="0" containsBlank="1" containsNumber="1" minValue="-306.57" maxValue="120000"/>
    </cacheField>
    <cacheField name="Fee" numFmtId="0">
      <sharedItems containsString="0" containsBlank="1" containsNumber="1" minValue="6.88" maxValue="10.31"/>
    </cacheField>
    <cacheField name="ExchRate" numFmtId="0">
      <sharedItems containsNonDate="0" containsString="0" containsBlank="1"/>
    </cacheField>
    <cacheField name="Comment" numFmtId="0">
      <sharedItems containsBlank="1"/>
    </cacheField>
    <cacheField name="CostBasisOverride" numFmtId="0">
      <sharedItems containsString="0" containsBlank="1" containsNumber="1" minValue="190129.71" maxValue="190129.71"/>
    </cacheField>
    <cacheField name="AccruedInterest" numFmtId="0">
      <sharedItems containsNonDate="0" containsString="0" containsBlank="1"/>
    </cacheField>
    <cacheField name="ExchRateRpt1Override" numFmtId="0">
      <sharedItems containsString="0" containsBlank="1" containsNumber="1" minValue="1.2221" maxValue="1.4252"/>
    </cacheField>
    <cacheField name="ExchRateRpt2Override" numFmtId="0">
      <sharedItems containsNonDate="0" containsString="0" containsBlank="1"/>
    </cacheField>
    <cacheField name="ExchRateRpt3Override" numFmtId="164">
      <sharedItems containsNonDate="0" containsString="0" containsBlank="1"/>
    </cacheField>
    <cacheField name="TTR" numFmtId="0">
      <sharedItems containsSemiMixedTypes="0" containsString="0" containsNumber="1" containsInteger="1" minValue="1" maxValue="18"/>
    </cacheField>
    <cacheField name="TotalAmnt" numFmtId="168">
      <sharedItems containsSemiMixedTypes="0" containsString="0" containsNumber="1" minValue="-306.57" maxValue="190129.71"/>
    </cacheField>
    <cacheField name="CashImpact" numFmtId="168">
      <sharedItems containsSemiMixedTypes="0" containsString="0" containsNumber="1" minValue="-120000" maxValue="120000"/>
    </cacheField>
    <cacheField name="CashBalance" numFmtId="170">
      <sharedItems containsSemiMixedTypes="0" containsString="0" containsNumber="1" minValue="-19.850000000000001" maxValue="120000"/>
    </cacheField>
    <cacheField name="QtyChange" numFmtId="169">
      <sharedItems containsSemiMixedTypes="0" containsString="0" containsNumber="1" minValue="-8600" maxValue="12000"/>
    </cacheField>
    <cacheField name="QtyHeld" numFmtId="168">
      <sharedItems containsSemiMixedTypes="0" containsString="0" containsNumber="1" minValue="0" maxValue="12578.552"/>
    </cacheField>
    <cacheField name="Symbol" numFmtId="0">
      <sharedItems count="106">
        <s v="* Cash"/>
        <s v="XIU"/>
        <s v="DLR.TO"/>
        <s v="VOO"/>
        <s v="VWO"/>
        <s v="DLR-U.TO"/>
        <s v="HXS.TO"/>
        <s v="TDB8150"/>
        <s v="VEA"/>
        <s v="DLR.U" u="1"/>
        <s v="XEG.TO" u="1"/>
        <s v="EWY" u="1"/>
        <s v="MUTF_CA:CIB519" u="1"/>
        <s v="EWZ" u="1"/>
        <s v="VCE.TO" u="1"/>
        <s v="DYN1646.TO" u="1"/>
        <s v="GAS.TO" u="1"/>
        <s v="DVY" u="1"/>
        <s v="XMD.TO" u="1"/>
        <s v="BMO.TO" u="1"/>
        <s v="XGD" u="1"/>
        <s v="XIC" u="1"/>
        <s v="REZ" u="1"/>
        <s v="UBA" u="1"/>
        <s v="ZCN" u="1"/>
        <s v="VTI" u="1"/>
        <s v="VXF" u="1"/>
        <s v="TA.TO" u="1"/>
        <s v="BOX.UN" u="1"/>
        <s v="EDIV" u="1"/>
        <s v="TRF" u="1"/>
        <s v="XEI" u="1"/>
        <s v="MX.TO" u="1"/>
        <s v="EMP-A.TO" u="1"/>
        <s v="RWO" u="1"/>
        <s v="MUTF_CA:TDB644" u="1"/>
        <s v="IEV" u="1"/>
        <s v="PFE" u="1"/>
        <s v="DYN232.TO" u="1"/>
        <s v="WMT" u="1"/>
        <s v="SPY" u="1"/>
        <s v="VNQ" u="1"/>
        <s v="YLO.TO" u="1"/>
        <s v="C" u="1"/>
        <s v="GTY" u="1"/>
        <s v="HNU.TO" u="1"/>
        <s v="REI.UN" u="1"/>
        <s v="DYN220.TO" u="1"/>
        <s v="TDB166C.TO" u="1"/>
        <s v="WPC" u="1"/>
        <s v="MG.TO" u="1"/>
        <s v="PWT.TO" u="1"/>
        <s v="DELL" u="1"/>
        <s v="CCL" u="1"/>
        <s v="DYN249.TO" u="1"/>
        <s v="DYN1840.TO" u="1"/>
        <s v="WPK.TO" u="1"/>
        <s v="VXUS" u="1"/>
        <s v="XIT.TO" u="1"/>
        <s v="MUTF_CA:TDB161" u="1"/>
        <s v="HSE.TO" u="1"/>
        <s v="RWX" u="1"/>
        <s v="SLF.TO" u="1"/>
        <s v="FXI" u="1"/>
        <s v="MSFT" u="1"/>
        <s v="TDB627C.TO" u="1"/>
        <s v="AMD" u="1"/>
        <s v="ARX.TO" u="1"/>
        <s v="IFN" u="1"/>
        <s v="ZUT.TO" u="1"/>
        <s v="IYR" u="1"/>
        <s v="ZRE.TO" u="1"/>
        <s v="CAT" u="1"/>
        <s v="CEW.TO" u="1"/>
        <s v="DYN226.TO" u="1"/>
        <s v="ELF.TO" u="1"/>
        <s v="EWJ" u="1"/>
        <s v="RAI" u="1"/>
        <s v="BCE.TO" u="1"/>
        <s v="DIA" u="1"/>
        <s v="HXS" u="1"/>
        <s v="SCEPTREEQUIT.TO" u="1"/>
        <s v="S.TO" u="1"/>
        <s v="DLR" u="1"/>
        <s v="COS.TO" u="1"/>
        <s v="DCM.TO" u="1"/>
        <s v="L.TO" u="1"/>
        <s v="XUT.TO" u="1"/>
        <s v="ERF.TO" u="1"/>
        <s v="XFN.TO" u="1"/>
        <s v="XRE.TO" u="1"/>
        <s v="IDV" u="1"/>
        <s v="BBD-B.TO" u="1"/>
        <s v="QQQ" u="1"/>
        <s v="INP" u="1"/>
        <s v="TDB8152" u="1"/>
        <s v="RET.TO" u="1"/>
        <s v="MUTF_CA:TDB972" u="1"/>
        <s v="CBR.TO" u="1"/>
        <s v="DEM" u="1"/>
        <s v="DW.TO" u="1"/>
        <s v="XDV.TO" u="1"/>
        <s v="VYM" u="1"/>
        <s v="ZDV" u="1"/>
        <s v="LNR.TO" u="1"/>
        <s v="MFI.TO" u="1"/>
      </sharedItems>
    </cacheField>
    <cacheField name="TransID" numFmtId="1">
      <sharedItems containsSemiMixedTypes="0" containsString="0" containsNumber="1" containsInteger="1" minValue="2" maxValue="37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369">
  <r>
    <x v="0"/>
    <d v="2013-12-31T00:00:00"/>
    <s v="Deposit"/>
    <m/>
    <s v="* Cash"/>
    <n v="1"/>
    <n v="102000"/>
    <m/>
    <m/>
    <m/>
    <m/>
    <m/>
    <m/>
    <m/>
    <m/>
    <n v="4"/>
    <n v="102000"/>
    <n v="102000"/>
    <n v="102000"/>
    <n v="0"/>
    <n v="0"/>
    <x v="0"/>
    <n v="2"/>
  </r>
  <r>
    <x v="0"/>
    <d v="2014-01-21T00:00:00"/>
    <s v="Buy"/>
    <m/>
    <s v="ISHARES S&amp;P TSX60 IDX ETF"/>
    <n v="4776"/>
    <n v="20.234999999999999"/>
    <n v="9.99"/>
    <m/>
    <m/>
    <m/>
    <m/>
    <m/>
    <m/>
    <m/>
    <n v="2"/>
    <n v="96652.35"/>
    <n v="-96652.35"/>
    <n v="5347.65"/>
    <n v="4776"/>
    <n v="4776"/>
    <x v="1"/>
    <n v="3"/>
  </r>
  <r>
    <x v="0"/>
    <d v="2014-03-31T00:00:00"/>
    <s v="DivTA"/>
    <s v="TXPDDV"/>
    <s v="ISHARES S&amp;P/TSX60 IDX ETF"/>
    <n v="4776"/>
    <n v="649.58000000000004"/>
    <m/>
    <m/>
    <m/>
    <m/>
    <m/>
    <m/>
    <m/>
    <m/>
    <n v="6"/>
    <n v="649.58000000000004"/>
    <n v="649.58000000000004"/>
    <n v="5997.23"/>
    <n v="0"/>
    <n v="4776"/>
    <x v="1"/>
    <n v="4"/>
  </r>
  <r>
    <x v="0"/>
    <d v="2014-06-30T00:00:00"/>
    <s v="DivTA"/>
    <s v="TXPDDV"/>
    <s v="ISHARES S&amp;P/TSX60 IDX ETF"/>
    <n v="4776"/>
    <n v="684.97"/>
    <m/>
    <m/>
    <m/>
    <m/>
    <m/>
    <m/>
    <m/>
    <m/>
    <n v="6"/>
    <n v="684.97"/>
    <n v="684.97"/>
    <n v="6682.2"/>
    <n v="0"/>
    <n v="4776"/>
    <x v="1"/>
    <n v="5"/>
  </r>
  <r>
    <x v="0"/>
    <d v="2014-10-01T00:00:00"/>
    <s v="DivTA"/>
    <m/>
    <s v="ISHARES S&amp;P/TSX60 IDX ETF"/>
    <n v="4776"/>
    <n v="714.49"/>
    <m/>
    <m/>
    <m/>
    <m/>
    <m/>
    <m/>
    <m/>
    <m/>
    <n v="6"/>
    <n v="714.49"/>
    <n v="714.49"/>
    <n v="7396.69"/>
    <n v="0"/>
    <n v="4776"/>
    <x v="1"/>
    <n v="6"/>
  </r>
  <r>
    <x v="0"/>
    <d v="2014-12-31T00:00:00"/>
    <s v="DivTA"/>
    <s v="DivTypeAdj"/>
    <s v="ISHARES S&amp;P/TSX60 IDX ETF"/>
    <n v="4776"/>
    <n v="-134.88"/>
    <m/>
    <m/>
    <s v="RoC Adj. 2014 Summary of Trust Income Stmt"/>
    <m/>
    <m/>
    <m/>
    <m/>
    <m/>
    <n v="6"/>
    <n v="-134.88"/>
    <n v="-134.88"/>
    <n v="7261.81"/>
    <n v="0"/>
    <n v="4776"/>
    <x v="1"/>
    <n v="7"/>
  </r>
  <r>
    <x v="0"/>
    <d v="2014-12-31T00:00:00"/>
    <s v="ReturnOfCapital"/>
    <s v="DivTypeAdj"/>
    <s v="ISHARES S&amp;P/TSX60 IDX ETF"/>
    <n v="4776"/>
    <n v="134.88"/>
    <m/>
    <m/>
    <s v="RoC Adj. 2014 Summary of Trust Income Stmt"/>
    <m/>
    <m/>
    <m/>
    <m/>
    <m/>
    <n v="10"/>
    <n v="134.88"/>
    <n v="134.88"/>
    <n v="7396.69"/>
    <n v="0"/>
    <n v="4776"/>
    <x v="1"/>
    <n v="8"/>
  </r>
  <r>
    <x v="0"/>
    <d v="2015-01-06T00:00:00"/>
    <s v="DivTA"/>
    <m/>
    <s v="ISHARES S&amp;P/TSX60 IDX ETF"/>
    <n v="4776"/>
    <n v="666.44"/>
    <m/>
    <m/>
    <m/>
    <m/>
    <m/>
    <m/>
    <m/>
    <m/>
    <n v="6"/>
    <n v="666.44"/>
    <n v="666.44"/>
    <n v="8063.13"/>
    <n v="0"/>
    <n v="4776"/>
    <x v="1"/>
    <n v="9"/>
  </r>
  <r>
    <x v="0"/>
    <d v="2015-03-31T00:00:00"/>
    <s v="DivTA"/>
    <m/>
    <s v="ISHARES S&amp;P/TSX60 IDX ETF"/>
    <n v="4776"/>
    <n v="716.3"/>
    <m/>
    <m/>
    <m/>
    <m/>
    <m/>
    <m/>
    <m/>
    <m/>
    <n v="6"/>
    <n v="716.3"/>
    <n v="716.3"/>
    <n v="8779.43"/>
    <n v="0"/>
    <n v="4776"/>
    <x v="1"/>
    <n v="10"/>
  </r>
  <r>
    <x v="0"/>
    <d v="2015-06-30T00:00:00"/>
    <s v="DivTA"/>
    <s v=""/>
    <s v="ISHARES S&amp;P/TSX60 IDX ETF"/>
    <n v="4776"/>
    <n v="747.25"/>
    <m/>
    <m/>
    <m/>
    <m/>
    <m/>
    <m/>
    <m/>
    <m/>
    <n v="6"/>
    <n v="747.25"/>
    <n v="747.25"/>
    <n v="9526.68"/>
    <n v="0"/>
    <n v="4776"/>
    <x v="1"/>
    <n v="11"/>
  </r>
  <r>
    <x v="0"/>
    <d v="2015-09-30T00:00:00"/>
    <s v="DivTA"/>
    <m/>
    <s v="ISHARES S&amp;P/TSX60 IDX ETF"/>
    <n v="4776"/>
    <n v="745.77"/>
    <m/>
    <m/>
    <m/>
    <m/>
    <m/>
    <m/>
    <m/>
    <m/>
    <n v="6"/>
    <n v="745.77"/>
    <n v="745.77"/>
    <n v="10272.450000000001"/>
    <n v="0"/>
    <n v="4776"/>
    <x v="1"/>
    <n v="12"/>
  </r>
  <r>
    <x v="0"/>
    <d v="2015-12-31T00:00:00"/>
    <s v="NotionalDistrib"/>
    <m/>
    <s v="ISHARES S&amp;P TSX60 IDX ETF"/>
    <n v="4776"/>
    <n v="1157.8900000000001"/>
    <m/>
    <m/>
    <m/>
    <m/>
    <m/>
    <m/>
    <m/>
    <m/>
    <n v="9"/>
    <n v="1157.8900000000001"/>
    <n v="0"/>
    <n v="10272.450000000001"/>
    <n v="0"/>
    <n v="4776"/>
    <x v="1"/>
    <n v="13"/>
  </r>
  <r>
    <x v="0"/>
    <d v="2016-01-06T00:00:00"/>
    <s v="DivTA"/>
    <m/>
    <s v="ISHARES S&amp;P/TSX60 IDX ETF"/>
    <n v="4776"/>
    <n v="719.74"/>
    <m/>
    <m/>
    <m/>
    <m/>
    <m/>
    <m/>
    <m/>
    <m/>
    <n v="6"/>
    <n v="719.74"/>
    <n v="719.74"/>
    <n v="10992.19"/>
    <n v="0"/>
    <n v="4776"/>
    <x v="1"/>
    <n v="14"/>
  </r>
  <r>
    <x v="0"/>
    <d v="2016-03-31T00:00:00"/>
    <s v="DivTA"/>
    <m/>
    <s v="ISHARES S&amp;P/TSX60 IDX ETF"/>
    <n v="4776"/>
    <n v="700.73"/>
    <m/>
    <m/>
    <m/>
    <m/>
    <m/>
    <m/>
    <m/>
    <m/>
    <n v="6"/>
    <n v="700.73"/>
    <n v="700.73"/>
    <n v="11692.92"/>
    <n v="0"/>
    <n v="4776"/>
    <x v="1"/>
    <n v="15"/>
  </r>
  <r>
    <x v="0"/>
    <d v="2016-06-30T00:00:00"/>
    <s v="DivTA"/>
    <m/>
    <s v="ISHARES S&amp;P/TSX60 IDX ETF"/>
    <n v="4776"/>
    <n v="714.2"/>
    <m/>
    <m/>
    <m/>
    <m/>
    <m/>
    <m/>
    <m/>
    <m/>
    <n v="6"/>
    <n v="714.2"/>
    <n v="714.2"/>
    <n v="12407.12"/>
    <n v="0"/>
    <n v="4776"/>
    <x v="1"/>
    <n v="16"/>
  </r>
  <r>
    <x v="0"/>
    <d v="2016-08-31T00:00:00"/>
    <s v="DivTA"/>
    <m/>
    <s v="ISHARES S&amp;P/TSX60 IDX ETF"/>
    <n v="4776"/>
    <n v="722.51"/>
    <m/>
    <m/>
    <m/>
    <m/>
    <m/>
    <m/>
    <m/>
    <m/>
    <n v="6"/>
    <n v="722.51"/>
    <n v="722.51"/>
    <n v="13129.63"/>
    <n v="0"/>
    <n v="4776"/>
    <x v="1"/>
    <n v="17"/>
  </r>
  <r>
    <x v="0"/>
    <d v="2016-11-30T00:00:00"/>
    <s v="DivTA"/>
    <m/>
    <s v="ISHARES S&amp;P/TSX60 IDX ETF"/>
    <n v="4776"/>
    <n v="728.87"/>
    <m/>
    <m/>
    <m/>
    <m/>
    <m/>
    <m/>
    <m/>
    <m/>
    <n v="6"/>
    <n v="728.87"/>
    <n v="728.87"/>
    <n v="13858.5"/>
    <n v="0"/>
    <n v="4776"/>
    <x v="1"/>
    <n v="18"/>
  </r>
  <r>
    <x v="0"/>
    <d v="2016-11-30T00:00:00"/>
    <s v="DivTA"/>
    <s v="DivTypeAdj"/>
    <s v="ISHARES S&amp;P/TSX60 IDX ETF"/>
    <n v="4776"/>
    <n v="-306.57"/>
    <m/>
    <m/>
    <m/>
    <m/>
    <m/>
    <m/>
    <m/>
    <m/>
    <n v="6"/>
    <n v="-306.57"/>
    <n v="-306.57"/>
    <n v="13551.93"/>
    <n v="0"/>
    <n v="4776"/>
    <x v="1"/>
    <n v="19"/>
  </r>
  <r>
    <x v="0"/>
    <d v="2016-11-30T00:00:00"/>
    <s v="ReturnOfCapital"/>
    <s v="DivTypeAdj"/>
    <s v="ISHARES S&amp;P/TSX60 IDX ETF"/>
    <n v="4776"/>
    <n v="306.57"/>
    <m/>
    <m/>
    <m/>
    <m/>
    <m/>
    <m/>
    <m/>
    <m/>
    <n v="10"/>
    <n v="306.57"/>
    <n v="306.57"/>
    <n v="13858.5"/>
    <n v="0"/>
    <n v="4776"/>
    <x v="1"/>
    <n v="20"/>
  </r>
  <r>
    <x v="0"/>
    <d v="2017-02-28T00:00:00"/>
    <s v="DivTA"/>
    <m/>
    <s v="ISHARES S&amp;P/TSX60 IDX ETF"/>
    <n v="4776"/>
    <n v="731.21"/>
    <m/>
    <m/>
    <m/>
    <m/>
    <m/>
    <m/>
    <m/>
    <m/>
    <n v="6"/>
    <n v="731.21"/>
    <n v="731.21"/>
    <n v="14589.71"/>
    <n v="0"/>
    <n v="4776"/>
    <x v="1"/>
    <n v="21"/>
  </r>
  <r>
    <x v="0"/>
    <d v="2017-05-31T00:00:00"/>
    <s v="DivTA"/>
    <m/>
    <s v="ISHARES S&amp;P/TSX60 IDX ETF"/>
    <n v="4776"/>
    <n v="749.64"/>
    <m/>
    <m/>
    <m/>
    <m/>
    <m/>
    <m/>
    <m/>
    <m/>
    <n v="6"/>
    <n v="749.64"/>
    <n v="749.64"/>
    <n v="15339.35"/>
    <n v="0"/>
    <n v="4776"/>
    <x v="1"/>
    <n v="22"/>
  </r>
  <r>
    <x v="0"/>
    <d v="2017-08-31T00:00:00"/>
    <s v="DivTA"/>
    <m/>
    <s v="ISHARES S&amp;P/TSX60 IDX ETF"/>
    <n v="4776"/>
    <n v="740.28"/>
    <m/>
    <m/>
    <m/>
    <m/>
    <m/>
    <m/>
    <m/>
    <m/>
    <n v="6"/>
    <n v="740.28"/>
    <n v="740.28"/>
    <n v="16079.63"/>
    <n v="0"/>
    <n v="4776"/>
    <x v="1"/>
    <n v="23"/>
  </r>
  <r>
    <x v="0"/>
    <d v="2017-11-30T00:00:00"/>
    <s v="DivTA"/>
    <m/>
    <s v="ISHARES S&amp;P/TSX60 IDX ETF"/>
    <n v="4776"/>
    <n v="759.38"/>
    <m/>
    <m/>
    <m/>
    <m/>
    <m/>
    <m/>
    <m/>
    <m/>
    <n v="6"/>
    <n v="759.38"/>
    <n v="759.38"/>
    <n v="16839.009999999998"/>
    <n v="0"/>
    <n v="4776"/>
    <x v="1"/>
    <n v="24"/>
  </r>
  <r>
    <x v="0"/>
    <d v="2017-12-31T00:00:00"/>
    <s v="DivTA"/>
    <s v="DivTypeAdj"/>
    <s v="ISHARES S&amp;P/TSX60 IDX ETF"/>
    <n v="4776"/>
    <n v="-163.66999999999999"/>
    <m/>
    <m/>
    <m/>
    <m/>
    <m/>
    <m/>
    <m/>
    <m/>
    <n v="6"/>
    <n v="-163.66999999999999"/>
    <n v="-163.66999999999999"/>
    <n v="16675.34"/>
    <n v="0"/>
    <n v="4776"/>
    <x v="1"/>
    <n v="25"/>
  </r>
  <r>
    <x v="0"/>
    <d v="2017-12-31T00:00:00"/>
    <s v="ReturnOfCapital"/>
    <s v="DivTypeAdj"/>
    <s v="ISHARES S&amp;P/TSX60 IDX ETF"/>
    <n v="4776"/>
    <n v="163.66999999999999"/>
    <m/>
    <m/>
    <m/>
    <m/>
    <m/>
    <m/>
    <m/>
    <m/>
    <n v="10"/>
    <n v="163.66999999999999"/>
    <n v="163.66999999999999"/>
    <n v="16839.009999999998"/>
    <n v="0"/>
    <n v="4776"/>
    <x v="1"/>
    <n v="26"/>
  </r>
  <r>
    <x v="0"/>
    <d v="2018-02-28T00:00:00"/>
    <s v="DivTA"/>
    <m/>
    <s v="ISHARES S&amp;P/TSX60 IDX ETF"/>
    <n v="4776"/>
    <n v="778.49"/>
    <m/>
    <m/>
    <m/>
    <m/>
    <m/>
    <m/>
    <m/>
    <m/>
    <n v="6"/>
    <n v="778.49"/>
    <n v="778.49"/>
    <n v="17617.5"/>
    <n v="0"/>
    <n v="4776"/>
    <x v="1"/>
    <n v="27"/>
  </r>
  <r>
    <x v="0"/>
    <d v="2018-05-31T00:00:00"/>
    <s v="DivTA"/>
    <m/>
    <s v="ISHARES S&amp;P/TSX60 IDX ETF"/>
    <n v="4776"/>
    <n v="816.7"/>
    <m/>
    <m/>
    <m/>
    <m/>
    <m/>
    <m/>
    <m/>
    <m/>
    <n v="6"/>
    <n v="816.7"/>
    <n v="816.7"/>
    <n v="18434.2"/>
    <n v="0"/>
    <n v="4776"/>
    <x v="1"/>
    <n v="28"/>
  </r>
  <r>
    <x v="0"/>
    <d v="2018-08-31T00:00:00"/>
    <s v="DivTA"/>
    <m/>
    <s v="ISHARES S&amp;P/TSX60 IDX ETF"/>
    <n v="4776"/>
    <n v="840.58"/>
    <m/>
    <m/>
    <m/>
    <m/>
    <m/>
    <m/>
    <m/>
    <m/>
    <n v="6"/>
    <n v="840.58"/>
    <n v="840.58"/>
    <n v="19274.78"/>
    <n v="0"/>
    <n v="4776"/>
    <x v="1"/>
    <n v="29"/>
  </r>
  <r>
    <x v="0"/>
    <d v="2018-11-30T00:00:00"/>
    <s v="DivTA"/>
    <m/>
    <s v="ISHARES S&amp;P/TSX60 IDX ETF"/>
    <n v="4776"/>
    <n v="850.13"/>
    <m/>
    <m/>
    <m/>
    <m/>
    <m/>
    <m/>
    <m/>
    <m/>
    <n v="6"/>
    <n v="850.13"/>
    <n v="850.13"/>
    <n v="20124.91"/>
    <n v="0"/>
    <n v="4776"/>
    <x v="1"/>
    <n v="30"/>
  </r>
  <r>
    <x v="0"/>
    <d v="2018-12-31T00:00:00"/>
    <s v="NotionalDistrib"/>
    <m/>
    <s v="XIU"/>
    <n v="4776"/>
    <n v="2074.5"/>
    <m/>
    <m/>
    <m/>
    <m/>
    <m/>
    <m/>
    <m/>
    <m/>
    <n v="9"/>
    <n v="2074.5"/>
    <n v="0"/>
    <n v="20124.91"/>
    <n v="0"/>
    <n v="4776"/>
    <x v="1"/>
    <n v="31"/>
  </r>
  <r>
    <x v="0"/>
    <d v="2019-02-28T00:00:00"/>
    <s v="DivTA"/>
    <m/>
    <s v="ISHARES S&amp;P/TSX60 IDX ETF"/>
    <n v="4776"/>
    <n v="854.9"/>
    <m/>
    <m/>
    <m/>
    <m/>
    <m/>
    <m/>
    <m/>
    <m/>
    <n v="6"/>
    <n v="854.9"/>
    <n v="854.9"/>
    <n v="20979.81"/>
    <n v="0"/>
    <n v="4776"/>
    <x v="1"/>
    <n v="32"/>
  </r>
  <r>
    <x v="0"/>
    <d v="2019-05-31T00:00:00"/>
    <s v="DivTA"/>
    <m/>
    <s v="ISHARES S&amp;P/TSX60 IDX ETF"/>
    <n v="4776"/>
    <n v="859.68"/>
    <m/>
    <m/>
    <m/>
    <m/>
    <m/>
    <m/>
    <m/>
    <m/>
    <n v="6"/>
    <n v="859.68"/>
    <n v="859.68"/>
    <n v="21839.49"/>
    <n v="0"/>
    <n v="4776"/>
    <x v="1"/>
    <n v="33"/>
  </r>
  <r>
    <x v="0"/>
    <d v="2019-08-30T00:00:00"/>
    <s v="DivTA"/>
    <m/>
    <s v="ISHARES S&amp;P/TSX60 IDX ETF"/>
    <n v="4776"/>
    <n v="864.46"/>
    <m/>
    <m/>
    <m/>
    <m/>
    <m/>
    <m/>
    <m/>
    <m/>
    <n v="6"/>
    <n v="864.46"/>
    <n v="864.46"/>
    <n v="22703.95"/>
    <n v="0"/>
    <n v="4776"/>
    <x v="1"/>
    <n v="34"/>
  </r>
  <r>
    <x v="0"/>
    <d v="2019-11-29T00:00:00"/>
    <s v="DivTA"/>
    <m/>
    <s v="ISHARES S&amp;P TSX60 IDX ETF"/>
    <n v="4776"/>
    <n v="921.77"/>
    <m/>
    <m/>
    <m/>
    <m/>
    <m/>
    <m/>
    <m/>
    <m/>
    <n v="6"/>
    <n v="921.77"/>
    <n v="921.77"/>
    <n v="23625.72"/>
    <n v="0"/>
    <n v="4776"/>
    <x v="1"/>
    <n v="35"/>
  </r>
  <r>
    <x v="0"/>
    <d v="2019-12-31T00:00:00"/>
    <s v="ReturnOfCapital"/>
    <s v="DivTypeAdj"/>
    <s v="ISHARES S&amp;P/TSX60 IDX ETF"/>
    <n v="4776"/>
    <n v="235.55"/>
    <m/>
    <m/>
    <m/>
    <m/>
    <m/>
    <m/>
    <m/>
    <m/>
    <n v="10"/>
    <n v="235.55"/>
    <n v="235.55"/>
    <n v="23861.27"/>
    <n v="0"/>
    <n v="4776"/>
    <x v="1"/>
    <n v="36"/>
  </r>
  <r>
    <x v="0"/>
    <d v="2019-12-31T00:00:00"/>
    <s v="DivTA"/>
    <s v="DivTypeAdj"/>
    <s v="ISHARES S&amp;P/TSX60 IDX ETF"/>
    <n v="4776"/>
    <n v="-235.55"/>
    <m/>
    <m/>
    <m/>
    <m/>
    <m/>
    <m/>
    <m/>
    <m/>
    <n v="6"/>
    <n v="-235.55"/>
    <n v="-235.55"/>
    <n v="23625.72"/>
    <n v="0"/>
    <n v="4776"/>
    <x v="1"/>
    <n v="37"/>
  </r>
  <r>
    <x v="0"/>
    <d v="2019-12-31T00:00:00"/>
    <s v="DivTA"/>
    <s v="DivTypeAdj"/>
    <s v="ISHARES S&amp;P/TSX60 IDX ETF"/>
    <n v="4776"/>
    <n v="-245.39"/>
    <m/>
    <m/>
    <m/>
    <m/>
    <m/>
    <m/>
    <m/>
    <m/>
    <n v="6"/>
    <n v="-245.39"/>
    <n v="-245.39"/>
    <n v="23380.33"/>
    <n v="0"/>
    <n v="4776"/>
    <x v="1"/>
    <n v="38"/>
  </r>
  <r>
    <x v="0"/>
    <d v="2019-12-31T00:00:00"/>
    <s v="ReturnOfCapital"/>
    <s v="DivTypeAdj"/>
    <s v="ISHARES S&amp;P/TSX60 IDX ETF"/>
    <n v="4776"/>
    <n v="245.39"/>
    <m/>
    <m/>
    <m/>
    <m/>
    <m/>
    <m/>
    <m/>
    <m/>
    <n v="10"/>
    <n v="245.39"/>
    <n v="245.39"/>
    <n v="23625.72"/>
    <n v="0"/>
    <n v="4776"/>
    <x v="1"/>
    <n v="39"/>
  </r>
  <r>
    <x v="0"/>
    <d v="2020-02-28T00:00:00"/>
    <s v="DivTA"/>
    <m/>
    <s v="ISHARES S&amp;P/TSX60 IDX ETF"/>
    <n v="4776"/>
    <n v="926.54"/>
    <m/>
    <m/>
    <m/>
    <m/>
    <m/>
    <m/>
    <m/>
    <m/>
    <n v="6"/>
    <n v="926.54"/>
    <n v="926.54"/>
    <n v="24552.26"/>
    <n v="0"/>
    <n v="4776"/>
    <x v="1"/>
    <n v="40"/>
  </r>
  <r>
    <x v="0"/>
    <d v="2020-05-29T00:00:00"/>
    <s v="DivTA"/>
    <m/>
    <s v="ISHARES S&amp;P/TSX60 IDX ETF"/>
    <n v="4776"/>
    <n v="988.63"/>
    <m/>
    <m/>
    <m/>
    <m/>
    <m/>
    <m/>
    <m/>
    <m/>
    <n v="6"/>
    <n v="988.63"/>
    <n v="988.63"/>
    <n v="25540.89"/>
    <n v="0"/>
    <n v="4776"/>
    <x v="1"/>
    <n v="41"/>
  </r>
  <r>
    <x v="0"/>
    <d v="2020-06-03T00:00:00"/>
    <s v="Buy"/>
    <m/>
    <s v="DLR.TO"/>
    <n v="1800"/>
    <n v="13.71"/>
    <n v="9.99"/>
    <m/>
    <m/>
    <m/>
    <m/>
    <m/>
    <m/>
    <m/>
    <n v="2"/>
    <n v="24687.99"/>
    <n v="-24687.99"/>
    <n v="852.9"/>
    <n v="1800"/>
    <n v="1800"/>
    <x v="2"/>
    <n v="42"/>
  </r>
  <r>
    <x v="0"/>
    <d v="2020-06-03T00:00:00"/>
    <s v="Buy"/>
    <m/>
    <s v="DLR.TO"/>
    <n v="26"/>
    <n v="13.71"/>
    <m/>
    <m/>
    <m/>
    <m/>
    <m/>
    <m/>
    <m/>
    <m/>
    <n v="2"/>
    <n v="356.46"/>
    <n v="-356.46"/>
    <n v="496.44"/>
    <n v="26"/>
    <n v="1826"/>
    <x v="2"/>
    <n v="43"/>
  </r>
  <r>
    <x v="0"/>
    <d v="2020-06-05T00:00:00"/>
    <s v="SymbolTransferOut"/>
    <m/>
    <s v="DLR.TO"/>
    <n v="1826"/>
    <n v="13.71"/>
    <m/>
    <m/>
    <m/>
    <m/>
    <m/>
    <m/>
    <m/>
    <m/>
    <n v="15"/>
    <n v="25034.46"/>
    <n v="0"/>
    <n v="496.44"/>
    <n v="-1826"/>
    <n v="0"/>
    <x v="2"/>
    <n v="44"/>
  </r>
  <r>
    <x v="0"/>
    <d v="2020-08-31T00:00:00"/>
    <s v="DivTA"/>
    <m/>
    <s v="ISHARES S&amp;P/TSX60 IDX ETF"/>
    <n v="4776"/>
    <n v="902.66"/>
    <m/>
    <m/>
    <m/>
    <m/>
    <m/>
    <m/>
    <m/>
    <m/>
    <n v="6"/>
    <n v="902.66"/>
    <n v="902.66"/>
    <n v="1399.1"/>
    <n v="0"/>
    <n v="4776"/>
    <x v="1"/>
    <n v="45"/>
  </r>
  <r>
    <x v="0"/>
    <d v="2020-11-30T00:00:00"/>
    <s v="DivTA"/>
    <m/>
    <s v="ISHARES S&amp;P/TSX60 IDX ETF"/>
    <n v="4776"/>
    <n v="950.42"/>
    <m/>
    <m/>
    <m/>
    <m/>
    <m/>
    <m/>
    <m/>
    <m/>
    <n v="6"/>
    <n v="950.42"/>
    <n v="950.42"/>
    <n v="2349.52"/>
    <n v="0"/>
    <n v="4776"/>
    <x v="1"/>
    <n v="46"/>
  </r>
  <r>
    <x v="0"/>
    <d v="2021-01-19T00:00:00"/>
    <s v="SymbolTransferIn"/>
    <m/>
    <s v="DLR.TO"/>
    <n v="1249"/>
    <n v="12.75881"/>
    <m/>
    <m/>
    <m/>
    <m/>
    <m/>
    <m/>
    <m/>
    <m/>
    <n v="14"/>
    <n v="15935.75"/>
    <n v="0"/>
    <n v="2349.52"/>
    <n v="1249"/>
    <n v="1249"/>
    <x v="2"/>
    <n v="47"/>
  </r>
  <r>
    <x v="0"/>
    <d v="2021-01-19T00:00:00"/>
    <s v="Sell"/>
    <m/>
    <s v="DLR.TO"/>
    <n v="1200"/>
    <n v="12.81"/>
    <n v="9.99"/>
    <m/>
    <m/>
    <m/>
    <m/>
    <m/>
    <m/>
    <m/>
    <n v="11"/>
    <n v="15362.01"/>
    <n v="15362.01"/>
    <n v="17711.53"/>
    <n v="-1200"/>
    <n v="49"/>
    <x v="2"/>
    <n v="48"/>
  </r>
  <r>
    <x v="1"/>
    <d v="2010-12-31T00:00:00"/>
    <s v="SymbolTransferIn"/>
    <m/>
    <s v="Vanguard S&amp;P 500"/>
    <n v="500"/>
    <n v="20"/>
    <m/>
    <m/>
    <m/>
    <m/>
    <m/>
    <m/>
    <m/>
    <m/>
    <n v="14"/>
    <n v="10000"/>
    <n v="0"/>
    <n v="0"/>
    <n v="500"/>
    <n v="500"/>
    <x v="3"/>
    <n v="49"/>
  </r>
  <r>
    <x v="1"/>
    <d v="2010-12-31T00:00:00"/>
    <s v="Deposit"/>
    <m/>
    <s v="* Cash"/>
    <n v="1"/>
    <n v="40000"/>
    <m/>
    <m/>
    <s v="Opening balance cash"/>
    <m/>
    <m/>
    <m/>
    <m/>
    <m/>
    <n v="4"/>
    <n v="40000"/>
    <n v="40000"/>
    <n v="40000"/>
    <n v="0"/>
    <n v="0"/>
    <x v="0"/>
    <n v="50"/>
  </r>
  <r>
    <x v="1"/>
    <d v="2013-04-19T00:00:00"/>
    <s v="Buy"/>
    <m/>
    <s v="Vanguard FTSE EMERG MKT"/>
    <n v="400"/>
    <n v="42.23"/>
    <n v="9.99"/>
    <m/>
    <m/>
    <m/>
    <m/>
    <m/>
    <m/>
    <m/>
    <n v="2"/>
    <n v="16901.990000000002"/>
    <n v="-16901.990000000002"/>
    <n v="23098.01"/>
    <n v="400"/>
    <n v="400"/>
    <x v="4"/>
    <n v="51"/>
  </r>
  <r>
    <x v="1"/>
    <d v="2013-06-28T00:00:00"/>
    <s v="WHTX"/>
    <m/>
    <s v="Vanguard FTSE EMERG MKT"/>
    <n v="400"/>
    <n v="30.36"/>
    <m/>
    <m/>
    <m/>
    <m/>
    <m/>
    <m/>
    <m/>
    <m/>
    <n v="17"/>
    <n v="30.36"/>
    <n v="-30.36"/>
    <n v="23067.65"/>
    <n v="0"/>
    <n v="400"/>
    <x v="4"/>
    <n v="52"/>
  </r>
  <r>
    <x v="1"/>
    <d v="2013-06-28T00:00:00"/>
    <s v="DivTA"/>
    <m/>
    <s v="Vanguard FTSE EMERG MKT"/>
    <n v="400"/>
    <n v="202.4"/>
    <m/>
    <m/>
    <m/>
    <m/>
    <m/>
    <m/>
    <m/>
    <m/>
    <n v="6"/>
    <n v="202.4"/>
    <n v="202.4"/>
    <n v="23270.05"/>
    <n v="0"/>
    <n v="400"/>
    <x v="4"/>
    <n v="53"/>
  </r>
  <r>
    <x v="1"/>
    <d v="2013-08-05T00:00:00"/>
    <s v="Buy"/>
    <m/>
    <s v="Vanguard FTSE EMERG MKT"/>
    <n v="550"/>
    <n v="39.46"/>
    <n v="9.99"/>
    <m/>
    <m/>
    <m/>
    <m/>
    <m/>
    <m/>
    <m/>
    <n v="2"/>
    <n v="21712.99"/>
    <n v="-21712.99"/>
    <n v="1557.06"/>
    <n v="550"/>
    <n v="950"/>
    <x v="4"/>
    <n v="54"/>
  </r>
  <r>
    <x v="1"/>
    <d v="2013-09-27T00:00:00"/>
    <s v="WHTX"/>
    <m/>
    <s v="Vanguard FTSE EMERG MKT"/>
    <n v="950"/>
    <n v="49.16"/>
    <m/>
    <m/>
    <m/>
    <m/>
    <m/>
    <m/>
    <m/>
    <m/>
    <n v="17"/>
    <n v="49.16"/>
    <n v="-49.16"/>
    <n v="1507.9"/>
    <n v="0"/>
    <n v="950"/>
    <x v="4"/>
    <n v="55"/>
  </r>
  <r>
    <x v="1"/>
    <d v="2013-09-27T00:00:00"/>
    <s v="DivTA"/>
    <m/>
    <s v="Vanguard FTSE EMERG MKT"/>
    <n v="950"/>
    <n v="327.75"/>
    <m/>
    <m/>
    <m/>
    <m/>
    <m/>
    <m/>
    <m/>
    <m/>
    <n v="6"/>
    <n v="327.75"/>
    <n v="327.75"/>
    <n v="1835.65"/>
    <n v="0"/>
    <n v="950"/>
    <x v="4"/>
    <n v="56"/>
  </r>
  <r>
    <x v="1"/>
    <d v="2013-09-29T00:00:00"/>
    <s v="Deposit"/>
    <m/>
    <s v="* Cash"/>
    <n v="1"/>
    <n v="30000"/>
    <m/>
    <m/>
    <m/>
    <m/>
    <m/>
    <m/>
    <m/>
    <m/>
    <n v="4"/>
    <n v="30000"/>
    <n v="30000"/>
    <n v="31835.65"/>
    <n v="0"/>
    <n v="0"/>
    <x v="0"/>
    <n v="57"/>
  </r>
  <r>
    <x v="1"/>
    <d v="2013-09-30T00:00:00"/>
    <s v="Buy"/>
    <m/>
    <s v="Vanguard FTSE EMERG MKT"/>
    <n v="200"/>
    <n v="40.06"/>
    <n v="9.99"/>
    <m/>
    <m/>
    <m/>
    <m/>
    <m/>
    <m/>
    <m/>
    <n v="2"/>
    <n v="8021.99"/>
    <n v="-8021.99"/>
    <n v="23813.66"/>
    <n v="200"/>
    <n v="1150"/>
    <x v="4"/>
    <n v="58"/>
  </r>
  <r>
    <x v="1"/>
    <d v="2013-12-27T00:00:00"/>
    <s v="WHTX"/>
    <m/>
    <s v="Vanguard FTSE EMERG MKT"/>
    <n v="1150"/>
    <n v="37.26"/>
    <m/>
    <m/>
    <m/>
    <m/>
    <m/>
    <m/>
    <m/>
    <m/>
    <n v="17"/>
    <n v="37.26"/>
    <n v="-37.26"/>
    <n v="23776.400000000001"/>
    <n v="0"/>
    <n v="1150"/>
    <x v="4"/>
    <n v="59"/>
  </r>
  <r>
    <x v="1"/>
    <d v="2013-12-27T00:00:00"/>
    <s v="DivTA"/>
    <m/>
    <s v="Vanguard FTSE EMERG MKT"/>
    <n v="1150"/>
    <n v="248.4"/>
    <m/>
    <m/>
    <m/>
    <m/>
    <m/>
    <m/>
    <m/>
    <m/>
    <n v="6"/>
    <n v="248.4"/>
    <n v="248.4"/>
    <n v="24024.799999999999"/>
    <n v="0"/>
    <n v="1150"/>
    <x v="4"/>
    <n v="60"/>
  </r>
  <r>
    <x v="1"/>
    <d v="2014-01-17T00:00:00"/>
    <s v="Buy"/>
    <m/>
    <s v="Vanguard FTSE EMERG MKT"/>
    <n v="332"/>
    <n v="39.439900000000002"/>
    <n v="9.99"/>
    <m/>
    <m/>
    <m/>
    <m/>
    <m/>
    <m/>
    <m/>
    <n v="2"/>
    <n v="13104.04"/>
    <n v="-13104.04"/>
    <n v="10920.76"/>
    <n v="332"/>
    <n v="1482"/>
    <x v="4"/>
    <n v="61"/>
  </r>
  <r>
    <x v="1"/>
    <d v="2014-03-31T00:00:00"/>
    <s v="WHTX"/>
    <m/>
    <s v="Vanguard FTSE EMERG MKT"/>
    <n v="1482"/>
    <n v="23.34"/>
    <m/>
    <m/>
    <m/>
    <m/>
    <m/>
    <m/>
    <m/>
    <m/>
    <n v="17"/>
    <n v="23.34"/>
    <n v="-23.34"/>
    <n v="10897.42"/>
    <n v="0"/>
    <n v="1482"/>
    <x v="4"/>
    <n v="62"/>
  </r>
  <r>
    <x v="1"/>
    <d v="2014-03-31T00:00:00"/>
    <s v="DivTA"/>
    <m/>
    <s v="Vanguard FTSE EMERG MKT"/>
    <n v="1482"/>
    <n v="155.61000000000001"/>
    <m/>
    <m/>
    <m/>
    <m/>
    <m/>
    <m/>
    <m/>
    <m/>
    <n v="6"/>
    <n v="155.61000000000001"/>
    <n v="155.61000000000001"/>
    <n v="11053.03"/>
    <n v="0"/>
    <n v="1482"/>
    <x v="4"/>
    <n v="63"/>
  </r>
  <r>
    <x v="1"/>
    <d v="2014-06-30T00:00:00"/>
    <s v="WHTX"/>
    <m/>
    <s v="Vanguard FTSE EMERG MKT"/>
    <n v="1482"/>
    <n v="92.92"/>
    <m/>
    <m/>
    <m/>
    <m/>
    <m/>
    <m/>
    <m/>
    <m/>
    <n v="17"/>
    <n v="92.92"/>
    <n v="-92.92"/>
    <n v="10960.11"/>
    <n v="0"/>
    <n v="1482"/>
    <x v="4"/>
    <n v="64"/>
  </r>
  <r>
    <x v="1"/>
    <d v="2014-06-30T00:00:00"/>
    <s v="DivTA"/>
    <m/>
    <s v="Vanguard FTSE EMERG MKT"/>
    <n v="1482"/>
    <n v="619.48"/>
    <m/>
    <m/>
    <m/>
    <m/>
    <m/>
    <m/>
    <m/>
    <m/>
    <n v="6"/>
    <n v="619.48"/>
    <n v="619.48"/>
    <n v="11579.59"/>
    <n v="0"/>
    <n v="1482"/>
    <x v="4"/>
    <n v="65"/>
  </r>
  <r>
    <x v="1"/>
    <d v="2014-09-30T00:00:00"/>
    <s v="WHTX"/>
    <m/>
    <s v="Vanguard FTSE EMERG MKT"/>
    <n v="1482"/>
    <n v="99.14"/>
    <m/>
    <m/>
    <m/>
    <m/>
    <m/>
    <m/>
    <m/>
    <m/>
    <n v="17"/>
    <n v="99.14"/>
    <n v="-99.14"/>
    <n v="11480.45"/>
    <n v="0"/>
    <n v="1482"/>
    <x v="4"/>
    <n v="66"/>
  </r>
  <r>
    <x v="1"/>
    <d v="2014-09-30T00:00:00"/>
    <s v="DivTA"/>
    <m/>
    <s v="Vanguard FTSE EMERG MKT"/>
    <n v="1482"/>
    <n v="660.97"/>
    <m/>
    <m/>
    <m/>
    <m/>
    <m/>
    <m/>
    <m/>
    <m/>
    <n v="6"/>
    <n v="660.97"/>
    <n v="660.97"/>
    <n v="12141.42"/>
    <n v="0"/>
    <n v="1482"/>
    <x v="4"/>
    <n v="67"/>
  </r>
  <r>
    <x v="1"/>
    <d v="2014-12-29T00:00:00"/>
    <s v="WHTX"/>
    <m/>
    <s v="Vanguard FTSE EMERG MKT"/>
    <n v="1482"/>
    <n v="38.68"/>
    <m/>
    <m/>
    <m/>
    <m/>
    <m/>
    <m/>
    <m/>
    <m/>
    <n v="17"/>
    <n v="38.68"/>
    <n v="-38.68"/>
    <n v="12102.74"/>
    <n v="0"/>
    <n v="1482"/>
    <x v="4"/>
    <n v="68"/>
  </r>
  <r>
    <x v="1"/>
    <d v="2014-12-29T00:00:00"/>
    <s v="DivTA"/>
    <m/>
    <s v="Vanguard FTSE EMERG MKT"/>
    <n v="1482"/>
    <n v="257.87"/>
    <m/>
    <m/>
    <m/>
    <m/>
    <m/>
    <m/>
    <m/>
    <m/>
    <n v="6"/>
    <n v="257.87"/>
    <n v="257.87"/>
    <n v="12360.61"/>
    <n v="0"/>
    <n v="1482"/>
    <x v="4"/>
    <n v="69"/>
  </r>
  <r>
    <x v="1"/>
    <d v="2015-01-05T00:00:00"/>
    <s v="Deposit"/>
    <m/>
    <s v="* Cash"/>
    <n v="1"/>
    <n v="22000"/>
    <m/>
    <m/>
    <m/>
    <m/>
    <m/>
    <m/>
    <m/>
    <m/>
    <n v="4"/>
    <n v="22000"/>
    <n v="22000"/>
    <n v="34360.61"/>
    <n v="0"/>
    <n v="0"/>
    <x v="0"/>
    <n v="70"/>
  </r>
  <r>
    <x v="1"/>
    <d v="2015-01-13T00:00:00"/>
    <s v="Buy"/>
    <m/>
    <s v="Vanguard FTSE EMERG MKT"/>
    <n v="831"/>
    <n v="40.22"/>
    <n v="9.99"/>
    <m/>
    <m/>
    <m/>
    <m/>
    <m/>
    <m/>
    <m/>
    <n v="2"/>
    <n v="33432.81"/>
    <n v="-33432.81"/>
    <n v="927.8"/>
    <n v="831"/>
    <n v="2313"/>
    <x v="4"/>
    <n v="71"/>
  </r>
  <r>
    <x v="1"/>
    <d v="2015-03-31T00:00:00"/>
    <s v="WHTX"/>
    <m/>
    <s v="Vanguard FTSE EMERG MKT"/>
    <n v="2313"/>
    <n v="24.63"/>
    <m/>
    <m/>
    <m/>
    <m/>
    <m/>
    <m/>
    <m/>
    <m/>
    <n v="17"/>
    <n v="24.63"/>
    <n v="-24.63"/>
    <n v="903.17"/>
    <n v="0"/>
    <n v="2313"/>
    <x v="4"/>
    <n v="72"/>
  </r>
  <r>
    <x v="1"/>
    <d v="2015-03-31T00:00:00"/>
    <s v="DivTA"/>
    <m/>
    <s v="Vanguard FTSE EMERG MKT"/>
    <n v="2313"/>
    <n v="164.22"/>
    <m/>
    <m/>
    <m/>
    <m/>
    <m/>
    <m/>
    <m/>
    <m/>
    <n v="6"/>
    <n v="164.22"/>
    <n v="164.22"/>
    <n v="1067.3900000000001"/>
    <n v="0"/>
    <n v="2313"/>
    <x v="4"/>
    <n v="73"/>
  </r>
  <r>
    <x v="1"/>
    <d v="2015-07-02T00:00:00"/>
    <s v="WHTX"/>
    <s v=""/>
    <s v="Vanguard FTSE EMERG MKT"/>
    <n v="2313"/>
    <n v="133.91999999999999"/>
    <m/>
    <m/>
    <m/>
    <m/>
    <m/>
    <m/>
    <m/>
    <m/>
    <n v="17"/>
    <n v="133.91999999999999"/>
    <n v="-133.91999999999999"/>
    <n v="933.47"/>
    <n v="0"/>
    <n v="2313"/>
    <x v="4"/>
    <n v="74"/>
  </r>
  <r>
    <x v="1"/>
    <d v="2015-07-02T00:00:00"/>
    <s v="DivTA"/>
    <s v=""/>
    <s v="Vanguard FTSE EMERG MKT"/>
    <n v="2313"/>
    <n v="892.82"/>
    <m/>
    <m/>
    <m/>
    <m/>
    <m/>
    <m/>
    <m/>
    <m/>
    <n v="6"/>
    <n v="892.82"/>
    <n v="892.82"/>
    <n v="1826.29"/>
    <n v="0"/>
    <n v="2313"/>
    <x v="4"/>
    <n v="75"/>
  </r>
  <r>
    <x v="1"/>
    <d v="2015-10-01T00:00:00"/>
    <s v="WHTX"/>
    <m/>
    <s v="Vanguard FTSE EMERG MKT"/>
    <n v="2313"/>
    <n v="156.13"/>
    <m/>
    <m/>
    <m/>
    <m/>
    <m/>
    <m/>
    <m/>
    <m/>
    <n v="17"/>
    <n v="156.13"/>
    <n v="-156.13"/>
    <n v="1670.16"/>
    <n v="0"/>
    <n v="2313"/>
    <x v="4"/>
    <n v="76"/>
  </r>
  <r>
    <x v="1"/>
    <d v="2015-10-01T00:00:00"/>
    <s v="DivTA"/>
    <m/>
    <s v="Vanguard FTSE EMERG MKT"/>
    <n v="2313"/>
    <n v="1040.8499999999999"/>
    <m/>
    <m/>
    <m/>
    <m/>
    <m/>
    <m/>
    <m/>
    <m/>
    <n v="6"/>
    <n v="1040.8499999999999"/>
    <n v="1040.8499999999999"/>
    <n v="2711.01"/>
    <n v="0"/>
    <n v="2313"/>
    <x v="4"/>
    <n v="77"/>
  </r>
  <r>
    <x v="1"/>
    <d v="2015-12-28T00:00:00"/>
    <s v="WHTX"/>
    <m/>
    <s v="Vanguard FTSE EMERG MKT"/>
    <n v="2313"/>
    <n v="55.17"/>
    <m/>
    <m/>
    <m/>
    <m/>
    <m/>
    <m/>
    <m/>
    <m/>
    <n v="17"/>
    <n v="55.17"/>
    <n v="-55.17"/>
    <n v="2655.84"/>
    <n v="0"/>
    <n v="2313"/>
    <x v="4"/>
    <n v="78"/>
  </r>
  <r>
    <x v="1"/>
    <d v="2015-12-28T00:00:00"/>
    <s v="DivTA"/>
    <m/>
    <s v="Vanguard FTSE EMERG MKT"/>
    <n v="2313"/>
    <n v="367.77"/>
    <m/>
    <m/>
    <m/>
    <m/>
    <m/>
    <m/>
    <m/>
    <m/>
    <n v="6"/>
    <n v="367.77"/>
    <n v="367.77"/>
    <n v="3023.61"/>
    <n v="0"/>
    <n v="2313"/>
    <x v="4"/>
    <n v="79"/>
  </r>
  <r>
    <x v="1"/>
    <d v="2016-03-21T00:00:00"/>
    <s v="DivTA"/>
    <m/>
    <s v="Vanguard FTSE EMERG MKT"/>
    <n v="2313"/>
    <n v="131.84"/>
    <m/>
    <m/>
    <m/>
    <m/>
    <m/>
    <m/>
    <m/>
    <m/>
    <n v="6"/>
    <n v="131.84"/>
    <n v="131.84"/>
    <n v="3155.45"/>
    <n v="0"/>
    <n v="2313"/>
    <x v="4"/>
    <n v="80"/>
  </r>
  <r>
    <x v="1"/>
    <d v="2016-03-21T00:00:00"/>
    <s v="WHTX"/>
    <m/>
    <s v="Vanguard FTSE EMERG MKT"/>
    <n v="2313"/>
    <n v="19.78"/>
    <m/>
    <m/>
    <m/>
    <m/>
    <m/>
    <m/>
    <m/>
    <m/>
    <n v="17"/>
    <n v="19.78"/>
    <n v="-19.78"/>
    <n v="3135.67"/>
    <n v="0"/>
    <n v="2313"/>
    <x v="4"/>
    <n v="81"/>
  </r>
  <r>
    <x v="1"/>
    <d v="2016-06-20T00:00:00"/>
    <s v="DivTA"/>
    <m/>
    <s v="Vanguard FTSE EMERG MKT"/>
    <n v="2313"/>
    <n v="515.79999999999995"/>
    <m/>
    <m/>
    <m/>
    <m/>
    <m/>
    <m/>
    <m/>
    <m/>
    <n v="6"/>
    <n v="515.79999999999995"/>
    <n v="515.79999999999995"/>
    <n v="3651.47"/>
    <n v="0"/>
    <n v="2313"/>
    <x v="4"/>
    <n v="82"/>
  </r>
  <r>
    <x v="1"/>
    <d v="2016-06-20T00:00:00"/>
    <s v="WHTX"/>
    <m/>
    <s v="Vanguard FTSE EMERG MKT"/>
    <n v="2313"/>
    <n v="77.37"/>
    <m/>
    <m/>
    <m/>
    <m/>
    <m/>
    <m/>
    <m/>
    <m/>
    <n v="17"/>
    <n v="77.37"/>
    <n v="-77.37"/>
    <n v="3574.1"/>
    <n v="0"/>
    <n v="2313"/>
    <x v="4"/>
    <n v="83"/>
  </r>
  <r>
    <x v="1"/>
    <d v="2016-09-19T00:00:00"/>
    <s v="DivTA"/>
    <m/>
    <s v="Vanguard FTSE EMERG MKT"/>
    <n v="2313"/>
    <n v="1040.8499999999999"/>
    <m/>
    <m/>
    <m/>
    <m/>
    <m/>
    <m/>
    <m/>
    <m/>
    <n v="6"/>
    <n v="1040.8499999999999"/>
    <n v="1040.8499999999999"/>
    <n v="4614.95"/>
    <n v="0"/>
    <n v="2313"/>
    <x v="4"/>
    <n v="84"/>
  </r>
  <r>
    <x v="1"/>
    <d v="2016-09-19T00:00:00"/>
    <s v="WHTX"/>
    <m/>
    <s v="Vanguard FTSE EMERG MKT"/>
    <n v="2313"/>
    <n v="156.13"/>
    <m/>
    <m/>
    <m/>
    <m/>
    <m/>
    <m/>
    <m/>
    <m/>
    <n v="17"/>
    <n v="156.13"/>
    <n v="-156.13"/>
    <n v="4458.82"/>
    <n v="0"/>
    <n v="2313"/>
    <x v="4"/>
    <n v="85"/>
  </r>
  <r>
    <x v="1"/>
    <d v="2016-12-27T00:00:00"/>
    <s v="DivTA"/>
    <m/>
    <s v="Vanguard FTSE EMERG MKT"/>
    <n v="2313"/>
    <n v="393.21"/>
    <m/>
    <m/>
    <m/>
    <m/>
    <m/>
    <m/>
    <m/>
    <m/>
    <n v="6"/>
    <n v="393.21"/>
    <n v="393.21"/>
    <n v="4852.03"/>
    <n v="0"/>
    <n v="2313"/>
    <x v="4"/>
    <n v="86"/>
  </r>
  <r>
    <x v="1"/>
    <d v="2016-12-27T00:00:00"/>
    <s v="WHTX"/>
    <m/>
    <s v="Vanguard FTSE EMERG MKT"/>
    <n v="2313"/>
    <n v="58.98"/>
    <m/>
    <m/>
    <m/>
    <m/>
    <m/>
    <m/>
    <m/>
    <m/>
    <n v="17"/>
    <n v="58.98"/>
    <n v="-58.98"/>
    <n v="4793.05"/>
    <n v="0"/>
    <n v="2313"/>
    <x v="4"/>
    <n v="87"/>
  </r>
  <r>
    <x v="1"/>
    <d v="2017-03-28T00:00:00"/>
    <s v="DivTA"/>
    <m/>
    <s v="Vanguard FTSE EMERG MKT"/>
    <n v="2313"/>
    <n v="164.22"/>
    <m/>
    <m/>
    <m/>
    <m/>
    <m/>
    <m/>
    <m/>
    <m/>
    <n v="6"/>
    <n v="164.22"/>
    <n v="164.22"/>
    <n v="4957.2700000000004"/>
    <n v="0"/>
    <n v="2313"/>
    <x v="4"/>
    <n v="88"/>
  </r>
  <r>
    <x v="1"/>
    <d v="2017-03-28T00:00:00"/>
    <s v="WHTX"/>
    <m/>
    <s v="Vanguard FTSE EMERG MKT"/>
    <n v="22313"/>
    <n v="24.63"/>
    <m/>
    <m/>
    <m/>
    <m/>
    <m/>
    <m/>
    <m/>
    <m/>
    <n v="17"/>
    <n v="24.63"/>
    <n v="-24.63"/>
    <n v="4932.6400000000003"/>
    <n v="0"/>
    <n v="2313"/>
    <x v="4"/>
    <n v="89"/>
  </r>
  <r>
    <x v="1"/>
    <d v="2017-06-27T00:00:00"/>
    <s v="DivTA"/>
    <m/>
    <s v="Vanguard FTSE EMERG MKT"/>
    <n v="2313"/>
    <n v="585.19000000000005"/>
    <m/>
    <m/>
    <m/>
    <m/>
    <m/>
    <m/>
    <m/>
    <m/>
    <n v="6"/>
    <n v="585.19000000000005"/>
    <n v="585.19000000000005"/>
    <n v="5517.83"/>
    <n v="0"/>
    <n v="2313"/>
    <x v="4"/>
    <n v="90"/>
  </r>
  <r>
    <x v="1"/>
    <d v="2017-06-27T00:00:00"/>
    <s v="WHTX"/>
    <m/>
    <s v="Vanguard FTSE EMERG MKT"/>
    <n v="2313"/>
    <n v="87.78"/>
    <m/>
    <m/>
    <m/>
    <m/>
    <m/>
    <m/>
    <m/>
    <m/>
    <n v="17"/>
    <n v="87.78"/>
    <n v="-87.78"/>
    <n v="5430.05"/>
    <n v="0"/>
    <n v="2313"/>
    <x v="4"/>
    <n v="91"/>
  </r>
  <r>
    <x v="1"/>
    <d v="2017-09-25T00:00:00"/>
    <s v="DivTA"/>
    <m/>
    <s v="Vanguard FTSE EMERG MKT"/>
    <n v="2313"/>
    <n v="1207.3900000000001"/>
    <m/>
    <m/>
    <m/>
    <m/>
    <m/>
    <m/>
    <m/>
    <m/>
    <n v="6"/>
    <n v="1207.3900000000001"/>
    <n v="1207.3900000000001"/>
    <n v="6637.44"/>
    <n v="0"/>
    <n v="2313"/>
    <x v="4"/>
    <n v="92"/>
  </r>
  <r>
    <x v="1"/>
    <d v="2017-09-25T00:00:00"/>
    <s v="WHTX"/>
    <m/>
    <s v="Vanguard FTSE EMERG MKT"/>
    <n v="2313"/>
    <n v="181.11"/>
    <m/>
    <m/>
    <m/>
    <m/>
    <m/>
    <m/>
    <m/>
    <m/>
    <n v="17"/>
    <n v="181.11"/>
    <n v="-181.11"/>
    <n v="6456.33"/>
    <n v="0"/>
    <n v="2313"/>
    <x v="4"/>
    <n v="93"/>
  </r>
  <r>
    <x v="1"/>
    <d v="2017-12-27T00:00:00"/>
    <s v="DivTA"/>
    <m/>
    <s v="Vanguard FTSE EMERG MKT"/>
    <n v="2313"/>
    <n v="490.59"/>
    <m/>
    <m/>
    <m/>
    <m/>
    <m/>
    <m/>
    <m/>
    <m/>
    <n v="6"/>
    <n v="490.59"/>
    <n v="490.59"/>
    <n v="6946.92"/>
    <n v="0"/>
    <n v="2313"/>
    <x v="4"/>
    <n v="94"/>
  </r>
  <r>
    <x v="1"/>
    <d v="2017-12-27T00:00:00"/>
    <s v="WHTX"/>
    <m/>
    <s v="Vanguard FTSE EMERG MKT"/>
    <n v="2313"/>
    <n v="73.59"/>
    <m/>
    <m/>
    <m/>
    <m/>
    <m/>
    <m/>
    <m/>
    <m/>
    <n v="17"/>
    <n v="73.59"/>
    <n v="-73.59"/>
    <n v="6873.33"/>
    <n v="0"/>
    <n v="2313"/>
    <x v="4"/>
    <n v="95"/>
  </r>
  <r>
    <x v="1"/>
    <d v="2018-03-29T00:00:00"/>
    <s v="DivTA"/>
    <m/>
    <s v="Vanguard FTSE EMERG MKT"/>
    <n v="2313"/>
    <n v="204.93"/>
    <m/>
    <m/>
    <m/>
    <m/>
    <m/>
    <m/>
    <m/>
    <m/>
    <n v="6"/>
    <n v="204.93"/>
    <n v="204.93"/>
    <n v="7078.26"/>
    <n v="0"/>
    <n v="2313"/>
    <x v="4"/>
    <n v="96"/>
  </r>
  <r>
    <x v="1"/>
    <d v="2018-03-29T00:00:00"/>
    <s v="WHTX"/>
    <m/>
    <s v="Vanguard FTSE EMERG MKT"/>
    <n v="2313"/>
    <n v="30.74"/>
    <m/>
    <m/>
    <m/>
    <m/>
    <m/>
    <m/>
    <m/>
    <m/>
    <n v="17"/>
    <n v="30.74"/>
    <n v="-30.74"/>
    <n v="7047.52"/>
    <n v="0"/>
    <n v="2313"/>
    <x v="4"/>
    <n v="97"/>
  </r>
  <r>
    <x v="1"/>
    <d v="2018-06-27T00:00:00"/>
    <s v="DivTA"/>
    <m/>
    <s v="Vanguard FTSE EMERG MKT"/>
    <n v="2313"/>
    <n v="634.91999999999996"/>
    <m/>
    <m/>
    <m/>
    <m/>
    <m/>
    <m/>
    <m/>
    <m/>
    <n v="6"/>
    <n v="634.91999999999996"/>
    <n v="634.91999999999996"/>
    <n v="7682.44"/>
    <n v="0"/>
    <n v="2313"/>
    <x v="4"/>
    <n v="98"/>
  </r>
  <r>
    <x v="1"/>
    <d v="2018-06-27T00:00:00"/>
    <s v="WHTX"/>
    <m/>
    <s v="Vanguard FTSE EMERG MKT"/>
    <n v="2313"/>
    <n v="95.24"/>
    <m/>
    <m/>
    <m/>
    <m/>
    <m/>
    <m/>
    <m/>
    <m/>
    <n v="17"/>
    <n v="95.24"/>
    <n v="-95.24"/>
    <n v="7587.2"/>
    <n v="0"/>
    <n v="2313"/>
    <x v="4"/>
    <n v="99"/>
  </r>
  <r>
    <x v="1"/>
    <d v="2018-10-01T00:00:00"/>
    <s v="DivTA"/>
    <m/>
    <s v="Vanguard FTSE EMERG MKT"/>
    <n v="2313"/>
    <n v="1097.75"/>
    <m/>
    <m/>
    <m/>
    <m/>
    <m/>
    <m/>
    <m/>
    <m/>
    <n v="6"/>
    <n v="1097.75"/>
    <n v="1097.75"/>
    <n v="8684.9500000000007"/>
    <n v="0"/>
    <n v="2313"/>
    <x v="4"/>
    <n v="100"/>
  </r>
  <r>
    <x v="1"/>
    <d v="2018-10-01T00:00:00"/>
    <s v="WHTX"/>
    <m/>
    <s v="Vanguard FTSE EMERG MKT"/>
    <n v="2313"/>
    <n v="164.66"/>
    <m/>
    <m/>
    <m/>
    <m/>
    <m/>
    <m/>
    <m/>
    <m/>
    <n v="17"/>
    <n v="164.66"/>
    <n v="-164.66"/>
    <n v="8520.2900000000009"/>
    <n v="0"/>
    <n v="2313"/>
    <x v="4"/>
    <n v="101"/>
  </r>
  <r>
    <x v="1"/>
    <d v="2018-12-28T00:00:00"/>
    <s v="DivTA"/>
    <m/>
    <s v="Vanguard FTSE EMERG MKT"/>
    <n v="2313"/>
    <n v="599.29999999999995"/>
    <m/>
    <m/>
    <m/>
    <m/>
    <m/>
    <m/>
    <m/>
    <m/>
    <n v="6"/>
    <n v="599.29999999999995"/>
    <n v="599.29999999999995"/>
    <n v="9119.59"/>
    <n v="0"/>
    <n v="2313"/>
    <x v="4"/>
    <n v="102"/>
  </r>
  <r>
    <x v="1"/>
    <d v="2018-12-28T00:00:00"/>
    <s v="WHTX"/>
    <m/>
    <s v="Vanguard FTSE EMERG MKT"/>
    <n v="2313"/>
    <n v="89.89"/>
    <m/>
    <m/>
    <m/>
    <m/>
    <m/>
    <m/>
    <m/>
    <m/>
    <n v="17"/>
    <n v="89.89"/>
    <n v="-89.89"/>
    <n v="9029.7000000000007"/>
    <n v="0"/>
    <n v="2313"/>
    <x v="4"/>
    <n v="103"/>
  </r>
  <r>
    <x v="1"/>
    <d v="2019-03-28T00:00:00"/>
    <s v="WHTX"/>
    <m/>
    <s v="Vanguard FTSE EMERG MKT"/>
    <n v="2313"/>
    <n v="28.31"/>
    <m/>
    <m/>
    <m/>
    <m/>
    <m/>
    <m/>
    <m/>
    <m/>
    <n v="17"/>
    <n v="28.31"/>
    <n v="-28.31"/>
    <n v="9001.39"/>
    <n v="0"/>
    <n v="2313"/>
    <x v="4"/>
    <n v="104"/>
  </r>
  <r>
    <x v="1"/>
    <d v="2019-03-28T00:00:00"/>
    <s v="DivTA"/>
    <m/>
    <s v="Vanguard FTSE EMERG MKT"/>
    <n v="2313"/>
    <n v="188.74"/>
    <m/>
    <m/>
    <m/>
    <m/>
    <m/>
    <m/>
    <m/>
    <m/>
    <n v="6"/>
    <n v="188.74"/>
    <n v="188.74"/>
    <n v="9190.1299999999992"/>
    <n v="0"/>
    <n v="2313"/>
    <x v="4"/>
    <n v="105"/>
  </r>
  <r>
    <x v="1"/>
    <d v="2019-06-20T00:00:00"/>
    <s v="DivTA"/>
    <m/>
    <s v="Vanguard FTSE EMERG MKT"/>
    <n v="2313"/>
    <n v="645.79"/>
    <m/>
    <m/>
    <m/>
    <m/>
    <m/>
    <m/>
    <m/>
    <m/>
    <n v="6"/>
    <n v="645.79"/>
    <n v="645.79"/>
    <n v="9835.92"/>
    <n v="0"/>
    <n v="2313"/>
    <x v="4"/>
    <n v="106"/>
  </r>
  <r>
    <x v="1"/>
    <d v="2019-06-20T00:00:00"/>
    <s v="WHTX"/>
    <m/>
    <s v="Vanguard FTSE EMERG MKT"/>
    <n v="2313"/>
    <n v="96.87"/>
    <m/>
    <m/>
    <m/>
    <m/>
    <m/>
    <m/>
    <m/>
    <m/>
    <n v="17"/>
    <n v="96.87"/>
    <n v="-96.87"/>
    <n v="9739.0499999999993"/>
    <n v="0"/>
    <n v="2313"/>
    <x v="4"/>
    <n v="107"/>
  </r>
  <r>
    <x v="1"/>
    <d v="2019-09-27T00:00:00"/>
    <s v="DivTA"/>
    <m/>
    <s v="Vanguard FTSE EMERG MKT"/>
    <n v="2313"/>
    <n v="1199.52"/>
    <m/>
    <m/>
    <m/>
    <m/>
    <m/>
    <m/>
    <m/>
    <m/>
    <n v="6"/>
    <n v="1199.52"/>
    <n v="1199.52"/>
    <n v="10938.57"/>
    <n v="0"/>
    <n v="2313"/>
    <x v="4"/>
    <n v="108"/>
  </r>
  <r>
    <x v="1"/>
    <d v="2019-09-27T00:00:00"/>
    <s v="WHTX"/>
    <m/>
    <s v="Vanguard FTSE EMERG MKT"/>
    <n v="2313"/>
    <n v="179.93"/>
    <m/>
    <m/>
    <m/>
    <m/>
    <m/>
    <m/>
    <m/>
    <m/>
    <n v="17"/>
    <n v="179.93"/>
    <n v="-179.93"/>
    <n v="10758.64"/>
    <n v="0"/>
    <n v="2313"/>
    <x v="4"/>
    <n v="109"/>
  </r>
  <r>
    <x v="1"/>
    <d v="2019-12-27T00:00:00"/>
    <s v="DivTA"/>
    <m/>
    <s v="Vanguard FTSE EMERG MKT"/>
    <n v="2313"/>
    <n v="1293.2"/>
    <m/>
    <m/>
    <m/>
    <m/>
    <m/>
    <m/>
    <m/>
    <m/>
    <n v="6"/>
    <n v="1293.2"/>
    <n v="1293.2"/>
    <n v="12051.84"/>
    <n v="0"/>
    <n v="2313"/>
    <x v="4"/>
    <n v="110"/>
  </r>
  <r>
    <x v="1"/>
    <d v="2019-12-27T00:00:00"/>
    <s v="WHTX"/>
    <m/>
    <s v="Vanguard FTSE EMERG MKT"/>
    <n v="2313"/>
    <n v="193.98"/>
    <m/>
    <m/>
    <m/>
    <m/>
    <m/>
    <m/>
    <m/>
    <m/>
    <n v="17"/>
    <n v="193.98"/>
    <n v="-193.98"/>
    <n v="11857.86"/>
    <n v="0"/>
    <n v="2313"/>
    <x v="4"/>
    <n v="111"/>
  </r>
  <r>
    <x v="1"/>
    <d v="2020-03-26T00:00:00"/>
    <s v="DivTA"/>
    <m/>
    <s v="Vanguard FTSE EMERG MKT"/>
    <n v="2313"/>
    <n v="134.38999999999999"/>
    <m/>
    <m/>
    <m/>
    <m/>
    <m/>
    <m/>
    <m/>
    <m/>
    <n v="6"/>
    <n v="134.38999999999999"/>
    <n v="134.38999999999999"/>
    <n v="11992.25"/>
    <n v="0"/>
    <n v="2313"/>
    <x v="4"/>
    <n v="112"/>
  </r>
  <r>
    <x v="1"/>
    <d v="2020-03-26T00:00:00"/>
    <s v="WHTX"/>
    <m/>
    <s v="Vanguard FTSE EMERG MKT"/>
    <n v="2313"/>
    <n v="20.16"/>
    <m/>
    <m/>
    <m/>
    <m/>
    <m/>
    <m/>
    <m/>
    <m/>
    <n v="17"/>
    <n v="20.16"/>
    <n v="-20.16"/>
    <n v="11972.09"/>
    <n v="0"/>
    <n v="2313"/>
    <x v="4"/>
    <n v="113"/>
  </r>
  <r>
    <x v="1"/>
    <d v="2020-06-05T00:00:00"/>
    <s v="SymbolTransferIn"/>
    <m/>
    <s v="DLR-U.TO"/>
    <n v="1826"/>
    <n v="10.11"/>
    <m/>
    <m/>
    <m/>
    <m/>
    <m/>
    <m/>
    <m/>
    <m/>
    <n v="14"/>
    <n v="18460.86"/>
    <n v="0"/>
    <n v="11972.09"/>
    <n v="1826"/>
    <n v="1826"/>
    <x v="5"/>
    <n v="114"/>
  </r>
  <r>
    <x v="1"/>
    <d v="2020-06-05T00:00:00"/>
    <s v="Sell"/>
    <m/>
    <s v="DLR-U.TO"/>
    <n v="1800"/>
    <n v="10.11"/>
    <n v="9.99"/>
    <m/>
    <m/>
    <m/>
    <m/>
    <m/>
    <m/>
    <m/>
    <n v="11"/>
    <n v="18188.009999999998"/>
    <n v="18188.009999999998"/>
    <n v="30160.1"/>
    <n v="-1800"/>
    <n v="26"/>
    <x v="5"/>
    <n v="115"/>
  </r>
  <r>
    <x v="1"/>
    <d v="2020-06-05T00:00:00"/>
    <s v="Sell"/>
    <m/>
    <s v="DLR-U.TO"/>
    <n v="26"/>
    <n v="10.11"/>
    <m/>
    <m/>
    <m/>
    <m/>
    <m/>
    <m/>
    <m/>
    <m/>
    <n v="11"/>
    <n v="262.86"/>
    <n v="262.86"/>
    <n v="30422.959999999999"/>
    <n v="-26"/>
    <n v="0"/>
    <x v="5"/>
    <n v="116"/>
  </r>
  <r>
    <x v="1"/>
    <d v="2020-06-25T00:00:00"/>
    <s v="DivTA"/>
    <m/>
    <s v="Vanguard FTSE EMERG MKT"/>
    <n v="2313"/>
    <n v="393.21"/>
    <m/>
    <m/>
    <m/>
    <m/>
    <m/>
    <m/>
    <m/>
    <m/>
    <n v="6"/>
    <n v="393.21"/>
    <n v="393.21"/>
    <n v="30816.17"/>
    <n v="0"/>
    <n v="2313"/>
    <x v="4"/>
    <n v="117"/>
  </r>
  <r>
    <x v="1"/>
    <d v="2020-06-25T00:00:00"/>
    <s v="WHTX"/>
    <m/>
    <s v="Vanguard FTSE EMERG MKT"/>
    <n v="2313"/>
    <n v="58.98"/>
    <m/>
    <m/>
    <m/>
    <m/>
    <m/>
    <m/>
    <m/>
    <m/>
    <n v="17"/>
    <n v="58.98"/>
    <n v="-58.98"/>
    <n v="30757.19"/>
    <n v="0"/>
    <n v="2313"/>
    <x v="4"/>
    <n v="118"/>
  </r>
  <r>
    <x v="1"/>
    <d v="2020-09-24T00:00:00"/>
    <s v="DivTA"/>
    <m/>
    <s v="Vanguard FTSE EMERG MKT"/>
    <n v="2313"/>
    <n v="984.41"/>
    <m/>
    <m/>
    <m/>
    <m/>
    <m/>
    <m/>
    <m/>
    <m/>
    <n v="6"/>
    <n v="984.41"/>
    <n v="984.41"/>
    <n v="31741.599999999999"/>
    <n v="0"/>
    <n v="2313"/>
    <x v="4"/>
    <n v="119"/>
  </r>
  <r>
    <x v="1"/>
    <d v="2020-09-24T00:00:00"/>
    <s v="WHTX"/>
    <m/>
    <s v="Vanguard FTSE EMERG MKT"/>
    <n v="2313"/>
    <n v="147.66"/>
    <m/>
    <m/>
    <m/>
    <m/>
    <m/>
    <m/>
    <m/>
    <m/>
    <n v="17"/>
    <n v="147.66"/>
    <n v="-147.66"/>
    <n v="31593.94"/>
    <n v="0"/>
    <n v="2313"/>
    <x v="4"/>
    <n v="120"/>
  </r>
  <r>
    <x v="1"/>
    <d v="2020-12-24T00:00:00"/>
    <s v="DivTA"/>
    <m/>
    <s v="Vanguard FTSE EMERG MKT"/>
    <n v="2313"/>
    <n v="695.98"/>
    <m/>
    <m/>
    <m/>
    <m/>
    <m/>
    <m/>
    <m/>
    <m/>
    <n v="6"/>
    <n v="695.98"/>
    <n v="695.98"/>
    <n v="32289.919999999998"/>
    <n v="0"/>
    <n v="2313"/>
    <x v="4"/>
    <n v="121"/>
  </r>
  <r>
    <x v="1"/>
    <d v="2020-12-24T00:00:00"/>
    <s v="WHTX"/>
    <m/>
    <s v="Vanguard FTSE EMERG MKT"/>
    <n v="2313"/>
    <n v="104.4"/>
    <m/>
    <m/>
    <m/>
    <m/>
    <m/>
    <m/>
    <m/>
    <m/>
    <n v="17"/>
    <n v="104.4"/>
    <n v="-104.4"/>
    <n v="32185.52"/>
    <n v="0"/>
    <n v="2313"/>
    <x v="4"/>
    <n v="122"/>
  </r>
  <r>
    <x v="2"/>
    <d v="2017-09-14T00:00:00"/>
    <s v="SymbolTransferIn"/>
    <m/>
    <s v="HXS.TO"/>
    <n v="3346"/>
    <n v="56.82"/>
    <n v="9.99"/>
    <m/>
    <m/>
    <n v="190129.71"/>
    <m/>
    <m/>
    <m/>
    <m/>
    <n v="14"/>
    <n v="190129.71"/>
    <n v="0"/>
    <n v="0"/>
    <n v="3346"/>
    <n v="3346"/>
    <x v="6"/>
    <n v="123"/>
  </r>
  <r>
    <x v="2"/>
    <d v="2017-09-14T00:00:00"/>
    <s v="Deposit"/>
    <m/>
    <s v="* Cash"/>
    <n v="1"/>
    <n v="12.58"/>
    <m/>
    <m/>
    <m/>
    <m/>
    <m/>
    <m/>
    <m/>
    <m/>
    <n v="4"/>
    <n v="12.58"/>
    <n v="12.58"/>
    <n v="12.58"/>
    <n v="0"/>
    <n v="0"/>
    <x v="0"/>
    <n v="124"/>
  </r>
  <r>
    <x v="2"/>
    <d v="2019-03-05T00:00:00"/>
    <s v="Deposit"/>
    <m/>
    <s v="* Cash"/>
    <n v="1"/>
    <n v="50000"/>
    <m/>
    <m/>
    <m/>
    <m/>
    <m/>
    <m/>
    <m/>
    <m/>
    <n v="4"/>
    <n v="50000"/>
    <n v="50000"/>
    <n v="50012.58"/>
    <n v="0"/>
    <n v="0"/>
    <x v="0"/>
    <n v="125"/>
  </r>
  <r>
    <x v="2"/>
    <d v="2019-03-06T00:00:00"/>
    <s v="Buy"/>
    <m/>
    <s v="TDB8150"/>
    <n v="5000"/>
    <n v="10"/>
    <m/>
    <m/>
    <m/>
    <m/>
    <m/>
    <m/>
    <m/>
    <m/>
    <n v="2"/>
    <n v="50000"/>
    <n v="-50000"/>
    <n v="12.58"/>
    <n v="5000"/>
    <n v="5000"/>
    <x v="7"/>
    <n v="126"/>
  </r>
  <r>
    <x v="2"/>
    <d v="2019-03-29T00:00:00"/>
    <s v="Int"/>
    <m/>
    <s v="* Cash"/>
    <n v="1"/>
    <n v="56.99"/>
    <m/>
    <m/>
    <m/>
    <m/>
    <m/>
    <m/>
    <m/>
    <m/>
    <n v="8"/>
    <n v="56.99"/>
    <n v="56.99"/>
    <n v="69.569999999999993"/>
    <n v="0"/>
    <n v="0"/>
    <x v="0"/>
    <n v="127"/>
  </r>
  <r>
    <x v="2"/>
    <d v="2019-04-09T00:00:00"/>
    <s v="Deposit"/>
    <m/>
    <s v="* Cash"/>
    <n v="1"/>
    <n v="36000"/>
    <m/>
    <m/>
    <m/>
    <m/>
    <m/>
    <m/>
    <m/>
    <m/>
    <n v="4"/>
    <n v="36000"/>
    <n v="36000"/>
    <n v="36069.57"/>
    <n v="0"/>
    <n v="0"/>
    <x v="0"/>
    <n v="128"/>
  </r>
  <r>
    <x v="2"/>
    <d v="2019-04-10T00:00:00"/>
    <s v="Buy"/>
    <m/>
    <s v="TDB8150"/>
    <n v="3600"/>
    <n v="10"/>
    <m/>
    <m/>
    <m/>
    <m/>
    <m/>
    <m/>
    <m/>
    <m/>
    <n v="2"/>
    <n v="36000"/>
    <n v="-36000"/>
    <n v="69.569999999999993"/>
    <n v="3600"/>
    <n v="8600"/>
    <x v="7"/>
    <n v="129"/>
  </r>
  <r>
    <x v="2"/>
    <d v="2019-05-01T00:00:00"/>
    <s v="DivTA"/>
    <m/>
    <s v="TDB8150"/>
    <n v="8600"/>
    <n v="98.89"/>
    <m/>
    <m/>
    <m/>
    <m/>
    <m/>
    <m/>
    <m/>
    <m/>
    <n v="6"/>
    <n v="98.89"/>
    <n v="98.89"/>
    <n v="168.46"/>
    <n v="0"/>
    <n v="8600"/>
    <x v="7"/>
    <n v="130"/>
  </r>
  <r>
    <x v="2"/>
    <d v="2019-05-28T00:00:00"/>
    <s v="DivTA"/>
    <m/>
    <s v="TDB8150"/>
    <n v="8600"/>
    <n v="101.78"/>
    <m/>
    <m/>
    <m/>
    <m/>
    <m/>
    <m/>
    <m/>
    <m/>
    <n v="6"/>
    <n v="101.78"/>
    <n v="101.78"/>
    <n v="270.24"/>
    <n v="0"/>
    <n v="8600"/>
    <x v="7"/>
    <n v="131"/>
  </r>
  <r>
    <x v="2"/>
    <d v="2019-05-28T00:00:00"/>
    <s v="Sell"/>
    <m/>
    <s v="TDB8150"/>
    <n v="8600"/>
    <n v="10"/>
    <m/>
    <m/>
    <m/>
    <m/>
    <m/>
    <m/>
    <m/>
    <m/>
    <n v="11"/>
    <n v="86000"/>
    <n v="86000"/>
    <n v="86270.24"/>
    <n v="-8600"/>
    <n v="0"/>
    <x v="7"/>
    <n v="132"/>
  </r>
  <r>
    <x v="2"/>
    <d v="2019-05-29T00:00:00"/>
    <s v="Withdraw"/>
    <m/>
    <s v="* Cash"/>
    <n v="1"/>
    <n v="86270.24"/>
    <m/>
    <m/>
    <m/>
    <m/>
    <m/>
    <m/>
    <m/>
    <m/>
    <n v="18"/>
    <n v="86270.24"/>
    <n v="-86270.24"/>
    <n v="0"/>
    <n v="0"/>
    <n v="0"/>
    <x v="0"/>
    <n v="133"/>
  </r>
  <r>
    <x v="2"/>
    <d v="2019-11-04T00:00:00"/>
    <s v="Deposit"/>
    <m/>
    <s v="* Cash"/>
    <n v="1"/>
    <n v="120000"/>
    <m/>
    <m/>
    <m/>
    <m/>
    <m/>
    <m/>
    <m/>
    <m/>
    <n v="4"/>
    <n v="120000"/>
    <n v="120000"/>
    <n v="120000"/>
    <n v="0"/>
    <n v="0"/>
    <x v="0"/>
    <n v="134"/>
  </r>
  <r>
    <x v="2"/>
    <d v="2019-11-05T00:00:00"/>
    <s v="Buy"/>
    <m/>
    <s v="TDB8150"/>
    <n v="12000"/>
    <n v="10"/>
    <m/>
    <m/>
    <m/>
    <m/>
    <m/>
    <m/>
    <m/>
    <m/>
    <n v="2"/>
    <n v="120000"/>
    <n v="-120000"/>
    <n v="0"/>
    <n v="12000"/>
    <n v="12000"/>
    <x v="7"/>
    <n v="135"/>
  </r>
  <r>
    <x v="2"/>
    <d v="2019-11-26T00:00:00"/>
    <s v="Sell"/>
    <m/>
    <s v="TDB8150"/>
    <n v="2000"/>
    <n v="10"/>
    <m/>
    <m/>
    <m/>
    <m/>
    <m/>
    <m/>
    <m/>
    <m/>
    <n v="11"/>
    <n v="20000"/>
    <n v="20000"/>
    <n v="20000"/>
    <n v="-2000"/>
    <n v="10000"/>
    <x v="7"/>
    <n v="136"/>
  </r>
  <r>
    <x v="2"/>
    <d v="2019-11-29T00:00:00"/>
    <s v="Withdraw"/>
    <m/>
    <s v="* Cash"/>
    <n v="1"/>
    <n v="20000"/>
    <m/>
    <m/>
    <m/>
    <m/>
    <m/>
    <m/>
    <m/>
    <m/>
    <n v="18"/>
    <n v="20000"/>
    <n v="-20000"/>
    <n v="0"/>
    <n v="0"/>
    <n v="0"/>
    <x v="0"/>
    <n v="137"/>
  </r>
  <r>
    <x v="2"/>
    <d v="2019-11-29T00:00:00"/>
    <s v="DivTA"/>
    <m/>
    <s v="TDB8150"/>
    <n v="10000"/>
    <n v="136.77000000000001"/>
    <m/>
    <m/>
    <m/>
    <m/>
    <m/>
    <m/>
    <m/>
    <m/>
    <n v="6"/>
    <n v="136.77000000000001"/>
    <n v="136.77000000000001"/>
    <n v="136.77000000000001"/>
    <n v="0"/>
    <n v="10000"/>
    <x v="7"/>
    <n v="138"/>
  </r>
  <r>
    <x v="2"/>
    <d v="2019-11-29T00:00:00"/>
    <s v="Buy"/>
    <s v="DRIP"/>
    <s v="TDB8150"/>
    <n v="13.677"/>
    <n v="10"/>
    <m/>
    <m/>
    <m/>
    <m/>
    <m/>
    <m/>
    <m/>
    <m/>
    <n v="2"/>
    <n v="136.77000000000001"/>
    <n v="-136.77000000000001"/>
    <n v="0"/>
    <n v="13.677"/>
    <n v="10013.677"/>
    <x v="7"/>
    <n v="139"/>
  </r>
  <r>
    <x v="2"/>
    <d v="2019-12-31T00:00:00"/>
    <s v="DivTA"/>
    <m/>
    <s v="TDB8150"/>
    <n v="10013.677"/>
    <n v="136.07"/>
    <m/>
    <m/>
    <m/>
    <m/>
    <m/>
    <m/>
    <m/>
    <m/>
    <n v="6"/>
    <n v="136.07"/>
    <n v="136.07"/>
    <n v="136.07"/>
    <n v="0"/>
    <n v="10013.677"/>
    <x v="7"/>
    <n v="140"/>
  </r>
  <r>
    <x v="2"/>
    <d v="2019-12-31T00:00:00"/>
    <s v="Buy"/>
    <s v="DRIP"/>
    <s v="TDB8150"/>
    <n v="13.606999999999999"/>
    <n v="10"/>
    <m/>
    <m/>
    <m/>
    <m/>
    <m/>
    <m/>
    <m/>
    <m/>
    <n v="2"/>
    <n v="136.07"/>
    <n v="-136.07"/>
    <n v="0"/>
    <n v="13.606999999999999"/>
    <n v="10027.284"/>
    <x v="7"/>
    <n v="141"/>
  </r>
  <r>
    <x v="2"/>
    <d v="2020-01-31T00:00:00"/>
    <s v="DivTA"/>
    <m/>
    <s v="TDB8150"/>
    <n v="10027.280000000001"/>
    <n v="140.65"/>
    <m/>
    <m/>
    <m/>
    <m/>
    <m/>
    <m/>
    <m/>
    <m/>
    <n v="6"/>
    <n v="140.65"/>
    <n v="140.65"/>
    <n v="140.65"/>
    <n v="0"/>
    <n v="10027.284"/>
    <x v="7"/>
    <n v="142"/>
  </r>
  <r>
    <x v="2"/>
    <d v="2020-01-31T00:00:00"/>
    <s v="Buy"/>
    <s v="DRIP"/>
    <s v="TDB8150"/>
    <n v="14.065"/>
    <n v="10"/>
    <m/>
    <m/>
    <m/>
    <m/>
    <m/>
    <m/>
    <m/>
    <m/>
    <n v="2"/>
    <n v="140.65"/>
    <n v="-140.65"/>
    <n v="0"/>
    <n v="14.065"/>
    <n v="10041.349"/>
    <x v="7"/>
    <n v="143"/>
  </r>
  <r>
    <x v="2"/>
    <d v="2020-02-28T00:00:00"/>
    <s v="DivTA"/>
    <m/>
    <s v="TDB8150"/>
    <n v="10041.35"/>
    <n v="123.25"/>
    <m/>
    <m/>
    <m/>
    <m/>
    <m/>
    <m/>
    <m/>
    <m/>
    <n v="6"/>
    <n v="123.25"/>
    <n v="123.25"/>
    <n v="123.25"/>
    <n v="0"/>
    <n v="10041.349"/>
    <x v="7"/>
    <n v="144"/>
  </r>
  <r>
    <x v="2"/>
    <d v="2020-02-28T00:00:00"/>
    <s v="Buy"/>
    <s v="DRIP"/>
    <s v="TDB8150"/>
    <n v="12.324999999999999"/>
    <n v="10"/>
    <m/>
    <m/>
    <m/>
    <m/>
    <m/>
    <m/>
    <m/>
    <m/>
    <n v="2"/>
    <n v="123.25"/>
    <n v="-123.25"/>
    <n v="0"/>
    <n v="12.324999999999999"/>
    <n v="10053.674000000001"/>
    <x v="7"/>
    <n v="145"/>
  </r>
  <r>
    <x v="2"/>
    <d v="2020-04-01T00:00:00"/>
    <s v="DivTA"/>
    <m/>
    <s v="TDB8150"/>
    <n v="10053.67"/>
    <n v="71.89"/>
    <m/>
    <m/>
    <m/>
    <m/>
    <m/>
    <m/>
    <m/>
    <m/>
    <n v="6"/>
    <n v="71.89"/>
    <n v="71.89"/>
    <n v="71.89"/>
    <n v="0"/>
    <n v="10053.674000000001"/>
    <x v="7"/>
    <n v="146"/>
  </r>
  <r>
    <x v="2"/>
    <d v="2020-04-01T00:00:00"/>
    <s v="Buy"/>
    <s v="DRIP"/>
    <s v="TDB8150"/>
    <n v="7.1890000000000001"/>
    <n v="10"/>
    <m/>
    <m/>
    <m/>
    <m/>
    <m/>
    <m/>
    <m/>
    <m/>
    <n v="2"/>
    <n v="71.89"/>
    <n v="-71.89"/>
    <n v="0"/>
    <n v="7.1890000000000001"/>
    <n v="10060.862999999999"/>
    <x v="7"/>
    <n v="147"/>
  </r>
  <r>
    <x v="2"/>
    <d v="2020-05-01T00:00:00"/>
    <s v="Buy"/>
    <s v="DRIP"/>
    <s v="TDB8150"/>
    <n v="1.9850000000000001"/>
    <n v="10"/>
    <m/>
    <m/>
    <m/>
    <m/>
    <m/>
    <m/>
    <m/>
    <m/>
    <n v="2"/>
    <n v="19.850000000000001"/>
    <n v="-19.850000000000001"/>
    <n v="-19.850000000000001"/>
    <n v="1.9850000000000001"/>
    <n v="10062.848"/>
    <x v="7"/>
    <n v="148"/>
  </r>
  <r>
    <x v="2"/>
    <d v="2020-05-01T00:00:00"/>
    <s v="DivTA"/>
    <m/>
    <s v="TDB8150"/>
    <n v="10062.85"/>
    <n v="19.850000000000001"/>
    <m/>
    <m/>
    <m/>
    <m/>
    <m/>
    <m/>
    <m/>
    <m/>
    <n v="6"/>
    <n v="19.850000000000001"/>
    <n v="19.850000000000001"/>
    <n v="0"/>
    <n v="0"/>
    <n v="10062.848"/>
    <x v="7"/>
    <n v="149"/>
  </r>
  <r>
    <x v="2"/>
    <d v="2020-05-13T00:00:00"/>
    <s v="Deposit"/>
    <m/>
    <s v="* Cash"/>
    <n v="1"/>
    <n v="25000"/>
    <m/>
    <m/>
    <m/>
    <m/>
    <m/>
    <m/>
    <m/>
    <m/>
    <n v="4"/>
    <n v="25000"/>
    <n v="25000"/>
    <n v="25000"/>
    <n v="0"/>
    <n v="0"/>
    <x v="0"/>
    <n v="150"/>
  </r>
  <r>
    <x v="2"/>
    <d v="2020-05-14T00:00:00"/>
    <s v="Buy"/>
    <m/>
    <s v="TDB8150"/>
    <n v="2500"/>
    <n v="10"/>
    <m/>
    <m/>
    <m/>
    <m/>
    <m/>
    <m/>
    <m/>
    <m/>
    <n v="2"/>
    <n v="25000"/>
    <n v="-25000"/>
    <n v="0"/>
    <n v="2500"/>
    <n v="12562.848"/>
    <x v="7"/>
    <n v="151"/>
  </r>
  <r>
    <x v="2"/>
    <d v="2020-06-01T00:00:00"/>
    <s v="DivTA"/>
    <m/>
    <s v="TDB8150"/>
    <n v="12562.85"/>
    <n v="24.45"/>
    <m/>
    <m/>
    <m/>
    <m/>
    <m/>
    <m/>
    <m/>
    <m/>
    <n v="6"/>
    <n v="24.45"/>
    <n v="24.45"/>
    <n v="24.45"/>
    <n v="0"/>
    <n v="12562.848"/>
    <x v="7"/>
    <n v="152"/>
  </r>
  <r>
    <x v="2"/>
    <d v="2020-06-01T00:00:00"/>
    <s v="Buy"/>
    <s v="DRIP"/>
    <s v="TDB8150"/>
    <n v="2.4449999999999998"/>
    <n v="10"/>
    <m/>
    <m/>
    <m/>
    <m/>
    <m/>
    <m/>
    <m/>
    <m/>
    <n v="2"/>
    <n v="24.45"/>
    <n v="-24.45"/>
    <n v="0"/>
    <n v="2.4449999999999998"/>
    <n v="12565.293"/>
    <x v="7"/>
    <n v="153"/>
  </r>
  <r>
    <x v="2"/>
    <d v="2020-07-02T00:00:00"/>
    <s v="DivTA"/>
    <m/>
    <s v="TDB8150"/>
    <n v="12565.29"/>
    <n v="26.68"/>
    <m/>
    <m/>
    <m/>
    <m/>
    <m/>
    <m/>
    <m/>
    <m/>
    <n v="6"/>
    <n v="26.68"/>
    <n v="26.68"/>
    <n v="26.68"/>
    <n v="0"/>
    <n v="12565.293"/>
    <x v="7"/>
    <n v="154"/>
  </r>
  <r>
    <x v="2"/>
    <d v="2020-07-02T00:00:00"/>
    <s v="Buy"/>
    <s v="DRIP"/>
    <s v="TDB8150"/>
    <n v="2.6680000000000001"/>
    <n v="10"/>
    <m/>
    <m/>
    <m/>
    <m/>
    <m/>
    <m/>
    <m/>
    <m/>
    <n v="2"/>
    <n v="26.68"/>
    <n v="-26.68"/>
    <n v="0"/>
    <n v="2.6680000000000001"/>
    <n v="12567.960999999999"/>
    <x v="7"/>
    <n v="155"/>
  </r>
  <r>
    <x v="2"/>
    <d v="2020-08-04T00:00:00"/>
    <s v="DivTA"/>
    <m/>
    <s v="TDB8150"/>
    <n v="12567.96"/>
    <n v="28.41"/>
    <m/>
    <m/>
    <m/>
    <m/>
    <m/>
    <m/>
    <m/>
    <m/>
    <n v="6"/>
    <n v="28.41"/>
    <n v="28.41"/>
    <n v="28.41"/>
    <n v="0"/>
    <n v="12567.960999999999"/>
    <x v="7"/>
    <n v="156"/>
  </r>
  <r>
    <x v="2"/>
    <d v="2020-08-04T00:00:00"/>
    <s v="Buy"/>
    <s v="DRIP"/>
    <s v="TDB8150"/>
    <n v="2.8410000000000002"/>
    <n v="10"/>
    <m/>
    <m/>
    <m/>
    <m/>
    <m/>
    <m/>
    <m/>
    <m/>
    <n v="2"/>
    <n v="28.41"/>
    <n v="-28.41"/>
    <n v="0"/>
    <n v="2.8410000000000002"/>
    <n v="12570.802"/>
    <x v="7"/>
    <n v="157"/>
  </r>
  <r>
    <x v="2"/>
    <d v="2020-08-31T00:00:00"/>
    <s v="DivTA"/>
    <m/>
    <s v="TDB8150"/>
    <n v="12570.8"/>
    <n v="24.11"/>
    <m/>
    <m/>
    <m/>
    <m/>
    <m/>
    <m/>
    <m/>
    <m/>
    <n v="6"/>
    <n v="24.11"/>
    <n v="24.11"/>
    <n v="24.11"/>
    <n v="0"/>
    <n v="12570.802"/>
    <x v="7"/>
    <n v="158"/>
  </r>
  <r>
    <x v="2"/>
    <d v="2020-08-31T00:00:00"/>
    <s v="Buy"/>
    <s v="DRIP"/>
    <s v="TDB8150"/>
    <n v="2.411"/>
    <n v="10"/>
    <m/>
    <m/>
    <m/>
    <m/>
    <m/>
    <m/>
    <m/>
    <m/>
    <n v="2"/>
    <n v="24.11"/>
    <n v="-24.11"/>
    <n v="0"/>
    <n v="2.411"/>
    <n v="12573.213"/>
    <x v="7"/>
    <n v="159"/>
  </r>
  <r>
    <x v="2"/>
    <d v="2020-09-30T00:00:00"/>
    <s v="DivTA"/>
    <m/>
    <s v="TDB8150"/>
    <n v="12573.21"/>
    <n v="25.83"/>
    <m/>
    <m/>
    <m/>
    <m/>
    <m/>
    <m/>
    <m/>
    <m/>
    <n v="6"/>
    <n v="25.83"/>
    <n v="25.83"/>
    <n v="25.83"/>
    <n v="0"/>
    <n v="12573.213"/>
    <x v="7"/>
    <n v="160"/>
  </r>
  <r>
    <x v="2"/>
    <d v="2020-09-30T00:00:00"/>
    <s v="Buy"/>
    <s v="DRIP"/>
    <s v="TDB8150"/>
    <n v="2.5830000000000002"/>
    <n v="10"/>
    <m/>
    <m/>
    <m/>
    <m/>
    <m/>
    <m/>
    <m/>
    <m/>
    <n v="2"/>
    <n v="25.83"/>
    <n v="-25.83"/>
    <n v="0"/>
    <n v="2.5830000000000002"/>
    <n v="12575.796"/>
    <x v="7"/>
    <n v="161"/>
  </r>
  <r>
    <x v="2"/>
    <d v="2020-10-13T00:00:00"/>
    <s v="Deposit"/>
    <m/>
    <s v="* Cash"/>
    <n v="1"/>
    <n v="40000"/>
    <m/>
    <m/>
    <m/>
    <m/>
    <m/>
    <m/>
    <m/>
    <m/>
    <n v="4"/>
    <n v="40000"/>
    <n v="40000"/>
    <n v="40000"/>
    <n v="0"/>
    <n v="0"/>
    <x v="0"/>
    <n v="162"/>
  </r>
  <r>
    <x v="2"/>
    <d v="2020-10-16T00:00:00"/>
    <s v="Withdraw"/>
    <m/>
    <s v="* Cash"/>
    <n v="1"/>
    <n v="20000"/>
    <m/>
    <m/>
    <m/>
    <m/>
    <m/>
    <m/>
    <m/>
    <m/>
    <n v="18"/>
    <n v="20000"/>
    <n v="-20000"/>
    <n v="20000"/>
    <n v="0"/>
    <n v="0"/>
    <x v="0"/>
    <n v="163"/>
  </r>
  <r>
    <x v="2"/>
    <d v="2020-10-30T00:00:00"/>
    <s v="Withdraw"/>
    <m/>
    <s v="* Cash"/>
    <n v="1"/>
    <n v="7000"/>
    <m/>
    <m/>
    <m/>
    <m/>
    <m/>
    <m/>
    <m/>
    <m/>
    <n v="18"/>
    <n v="7000"/>
    <n v="-7000"/>
    <n v="13000"/>
    <n v="0"/>
    <n v="0"/>
    <x v="0"/>
    <n v="164"/>
  </r>
  <r>
    <x v="2"/>
    <d v="2020-10-30T00:00:00"/>
    <s v="DivTA"/>
    <m/>
    <s v="TDB8150"/>
    <n v="12575.8"/>
    <n v="27.56"/>
    <m/>
    <m/>
    <m/>
    <m/>
    <m/>
    <m/>
    <m/>
    <m/>
    <n v="6"/>
    <n v="27.56"/>
    <n v="27.56"/>
    <n v="13027.56"/>
    <n v="0"/>
    <n v="12575.796"/>
    <x v="7"/>
    <n v="165"/>
  </r>
  <r>
    <x v="2"/>
    <d v="2020-10-30T00:00:00"/>
    <s v="Buy"/>
    <s v="DRIP"/>
    <s v="TDB8150"/>
    <n v="2.7559999999999998"/>
    <n v="10"/>
    <m/>
    <m/>
    <m/>
    <m/>
    <m/>
    <m/>
    <m/>
    <m/>
    <n v="2"/>
    <n v="27.56"/>
    <n v="-27.56"/>
    <n v="13000"/>
    <n v="2.7559999999999998"/>
    <n v="12578.552"/>
    <x v="7"/>
    <n v="166"/>
  </r>
  <r>
    <x v="2"/>
    <d v="2020-11-03T00:00:00"/>
    <s v="Sell"/>
    <m/>
    <s v="TDB8150"/>
    <n v="8000"/>
    <n v="10"/>
    <m/>
    <m/>
    <m/>
    <m/>
    <m/>
    <m/>
    <m/>
    <m/>
    <n v="11"/>
    <n v="80000"/>
    <n v="80000"/>
    <n v="93000"/>
    <n v="-8000"/>
    <n v="4578.5519999999997"/>
    <x v="7"/>
    <n v="167"/>
  </r>
  <r>
    <x v="2"/>
    <d v="2020-11-06T00:00:00"/>
    <s v="Withdraw"/>
    <m/>
    <s v="* Cash"/>
    <n v="1"/>
    <n v="93000"/>
    <m/>
    <m/>
    <m/>
    <m/>
    <m/>
    <m/>
    <m/>
    <m/>
    <n v="18"/>
    <n v="93000"/>
    <n v="-93000"/>
    <n v="0"/>
    <n v="0"/>
    <n v="0"/>
    <x v="0"/>
    <n v="168"/>
  </r>
  <r>
    <x v="2"/>
    <d v="2020-11-30T00:00:00"/>
    <s v="DivTA"/>
    <m/>
    <s v="TDB8150"/>
    <n v="4578.55"/>
    <n v="9.64"/>
    <m/>
    <m/>
    <m/>
    <m/>
    <m/>
    <m/>
    <m/>
    <m/>
    <n v="6"/>
    <n v="9.64"/>
    <n v="9.64"/>
    <n v="9.64"/>
    <n v="0"/>
    <n v="4578.5519999999997"/>
    <x v="7"/>
    <n v="169"/>
  </r>
  <r>
    <x v="2"/>
    <d v="2020-11-30T00:00:00"/>
    <s v="Buy"/>
    <s v="DRIP"/>
    <s v="TDB8150"/>
    <n v="0.96399999999999997"/>
    <n v="10"/>
    <m/>
    <m/>
    <m/>
    <m/>
    <m/>
    <m/>
    <m/>
    <m/>
    <n v="2"/>
    <n v="9.64"/>
    <n v="-9.64"/>
    <n v="0"/>
    <n v="0.96399999999999997"/>
    <n v="4579.5159999999996"/>
    <x v="7"/>
    <n v="170"/>
  </r>
  <r>
    <x v="2"/>
    <d v="2020-12-31T00:00:00"/>
    <s v="DivTA"/>
    <m/>
    <s v="TDB8150"/>
    <n v="4579.5200000000004"/>
    <n v="10.66"/>
    <m/>
    <m/>
    <m/>
    <m/>
    <m/>
    <m/>
    <m/>
    <m/>
    <n v="6"/>
    <n v="10.66"/>
    <n v="10.66"/>
    <n v="10.66"/>
    <n v="0"/>
    <n v="4579.5159999999996"/>
    <x v="7"/>
    <n v="171"/>
  </r>
  <r>
    <x v="2"/>
    <d v="2020-12-31T00:00:00"/>
    <s v="Buy"/>
    <s v="DRIP"/>
    <s v="TDB8150"/>
    <n v="1.0660000000000001"/>
    <n v="10"/>
    <m/>
    <m/>
    <m/>
    <m/>
    <m/>
    <m/>
    <m/>
    <m/>
    <n v="2"/>
    <n v="10.66"/>
    <n v="-10.66"/>
    <n v="0"/>
    <n v="1.0660000000000001"/>
    <n v="4580.5820000000003"/>
    <x v="7"/>
    <n v="172"/>
  </r>
  <r>
    <x v="2"/>
    <d v="2021-02-01T00:00:00"/>
    <s v="DivTA"/>
    <m/>
    <s v="TDB8150"/>
    <n v="4580.58"/>
    <n v="8.7799999999999994"/>
    <m/>
    <m/>
    <m/>
    <m/>
    <m/>
    <m/>
    <m/>
    <m/>
    <n v="6"/>
    <n v="8.7799999999999994"/>
    <n v="8.7799999999999994"/>
    <n v="8.7799999999999994"/>
    <n v="0"/>
    <n v="4580.5820000000003"/>
    <x v="7"/>
    <n v="173"/>
  </r>
  <r>
    <x v="2"/>
    <d v="2021-02-01T00:00:00"/>
    <s v="Buy"/>
    <s v="DRIP"/>
    <s v="TDB8150"/>
    <n v="0.878"/>
    <n v="10"/>
    <m/>
    <m/>
    <m/>
    <m/>
    <m/>
    <m/>
    <m/>
    <m/>
    <n v="2"/>
    <n v="8.7799999999999994"/>
    <n v="-8.7799999999999994"/>
    <n v="0"/>
    <n v="0.878"/>
    <n v="4581.46"/>
    <x v="7"/>
    <n v="174"/>
  </r>
  <r>
    <x v="2"/>
    <d v="2021-02-02T00:00:00"/>
    <s v="Deposit"/>
    <m/>
    <s v="* Cash"/>
    <n v="1"/>
    <n v="55000"/>
    <m/>
    <m/>
    <m/>
    <m/>
    <m/>
    <m/>
    <m/>
    <m/>
    <n v="4"/>
    <n v="55000"/>
    <n v="55000"/>
    <n v="55000"/>
    <n v="0"/>
    <n v="0"/>
    <x v="0"/>
    <n v="175"/>
  </r>
  <r>
    <x v="2"/>
    <d v="2021-02-02T00:00:00"/>
    <s v="Buy"/>
    <m/>
    <s v="TDB8150"/>
    <n v="5500"/>
    <n v="10"/>
    <m/>
    <m/>
    <m/>
    <m/>
    <m/>
    <m/>
    <m/>
    <m/>
    <n v="2"/>
    <n v="55000"/>
    <n v="-55000"/>
    <n v="0"/>
    <n v="5500"/>
    <n v="10081.459999999999"/>
    <x v="7"/>
    <n v="176"/>
  </r>
  <r>
    <x v="3"/>
    <d v="2012-05-01T00:00:00"/>
    <s v="Deposit"/>
    <s v="CashTransferIn"/>
    <s v="* Cash"/>
    <n v="1"/>
    <n v="46300.959999999999"/>
    <m/>
    <m/>
    <m/>
    <m/>
    <m/>
    <m/>
    <m/>
    <m/>
    <n v="4"/>
    <n v="46300.959999999999"/>
    <n v="46300.959999999999"/>
    <n v="46300.959999999999"/>
    <n v="0"/>
    <n v="0"/>
    <x v="0"/>
    <n v="177"/>
  </r>
  <r>
    <x v="3"/>
    <d v="2012-05-03T00:00:00"/>
    <s v="Buy"/>
    <m/>
    <s v="VOO"/>
    <n v="718"/>
    <n v="64"/>
    <n v="6.88"/>
    <m/>
    <m/>
    <m/>
    <m/>
    <m/>
    <m/>
    <m/>
    <n v="2"/>
    <n v="45958.879999999997"/>
    <n v="-45958.879999999997"/>
    <n v="342.08"/>
    <n v="718"/>
    <n v="718"/>
    <x v="3"/>
    <n v="178"/>
  </r>
  <r>
    <x v="3"/>
    <d v="2012-06-29T00:00:00"/>
    <s v="WHTX"/>
    <m/>
    <s v="VOO"/>
    <n v="718"/>
    <n v="34.46"/>
    <m/>
    <m/>
    <m/>
    <m/>
    <m/>
    <m/>
    <m/>
    <m/>
    <n v="17"/>
    <n v="34.46"/>
    <n v="-34.46"/>
    <n v="307.62"/>
    <n v="0"/>
    <n v="718"/>
    <x v="3"/>
    <n v="179"/>
  </r>
  <r>
    <x v="3"/>
    <d v="2012-06-29T00:00:00"/>
    <s v="DivTA"/>
    <m/>
    <s v="VOO"/>
    <n v="718"/>
    <n v="229.76"/>
    <m/>
    <m/>
    <m/>
    <m/>
    <m/>
    <m/>
    <m/>
    <m/>
    <n v="6"/>
    <n v="229.76"/>
    <n v="229.76"/>
    <n v="537.38"/>
    <n v="0"/>
    <n v="718"/>
    <x v="3"/>
    <n v="180"/>
  </r>
  <r>
    <x v="3"/>
    <d v="2012-09-28T00:00:00"/>
    <s v="WHTX"/>
    <m/>
    <s v="VOO"/>
    <n v="718"/>
    <n v="36.94"/>
    <m/>
    <m/>
    <m/>
    <m/>
    <m/>
    <m/>
    <m/>
    <m/>
    <n v="17"/>
    <n v="36.94"/>
    <n v="-36.94"/>
    <n v="500.44"/>
    <n v="0"/>
    <n v="718"/>
    <x v="3"/>
    <n v="181"/>
  </r>
  <r>
    <x v="3"/>
    <d v="2012-09-28T00:00:00"/>
    <s v="DivTA"/>
    <m/>
    <s v="VOO"/>
    <n v="718"/>
    <n v="246.27"/>
    <m/>
    <m/>
    <m/>
    <m/>
    <m/>
    <m/>
    <m/>
    <m/>
    <n v="6"/>
    <n v="246.27"/>
    <n v="246.27"/>
    <n v="746.71"/>
    <n v="0"/>
    <n v="718"/>
    <x v="3"/>
    <n v="182"/>
  </r>
  <r>
    <x v="3"/>
    <d v="2012-12-31T00:00:00"/>
    <s v="WHTX"/>
    <m/>
    <s v="VOO"/>
    <n v="718"/>
    <n v="50.61"/>
    <m/>
    <m/>
    <m/>
    <m/>
    <m/>
    <m/>
    <m/>
    <m/>
    <n v="17"/>
    <n v="50.61"/>
    <n v="-50.61"/>
    <n v="696.1"/>
    <n v="0"/>
    <n v="718"/>
    <x v="3"/>
    <n v="183"/>
  </r>
  <r>
    <x v="3"/>
    <d v="2012-12-31T00:00:00"/>
    <s v="DivTA"/>
    <m/>
    <s v="VOO"/>
    <n v="718"/>
    <n v="337.46"/>
    <m/>
    <m/>
    <m/>
    <m/>
    <m/>
    <m/>
    <m/>
    <m/>
    <n v="6"/>
    <n v="337.46"/>
    <n v="337.46"/>
    <n v="1033.56"/>
    <n v="0"/>
    <n v="718"/>
    <x v="3"/>
    <n v="184"/>
  </r>
  <r>
    <x v="3"/>
    <d v="2013-01-25T00:00:00"/>
    <s v="BankFee"/>
    <m/>
    <s v="* Cash"/>
    <n v="1"/>
    <n v="152.55000000000001"/>
    <m/>
    <m/>
    <s v=" Transfer fee: 135$US + HST(13%) "/>
    <m/>
    <m/>
    <m/>
    <m/>
    <m/>
    <n v="1"/>
    <n v="152.55000000000001"/>
    <n v="-152.55000000000001"/>
    <n v="881.01"/>
    <n v="0"/>
    <n v="0"/>
    <x v="0"/>
    <n v="185"/>
  </r>
  <r>
    <x v="3"/>
    <d v="2013-03-28T00:00:00"/>
    <s v="WHTX"/>
    <m/>
    <s v="VOO"/>
    <n v="718"/>
    <n v="36.07"/>
    <m/>
    <m/>
    <m/>
    <m/>
    <m/>
    <m/>
    <m/>
    <m/>
    <n v="17"/>
    <n v="36.07"/>
    <n v="-36.07"/>
    <n v="844.94"/>
    <n v="0"/>
    <n v="718"/>
    <x v="3"/>
    <n v="186"/>
  </r>
  <r>
    <x v="3"/>
    <d v="2013-03-28T00:00:00"/>
    <s v="DivTA"/>
    <m/>
    <s v="VOO"/>
    <n v="718"/>
    <n v="240.53"/>
    <m/>
    <m/>
    <m/>
    <m/>
    <m/>
    <m/>
    <m/>
    <m/>
    <n v="6"/>
    <n v="240.53"/>
    <n v="240.53"/>
    <n v="1085.47"/>
    <n v="0"/>
    <n v="718"/>
    <x v="3"/>
    <n v="187"/>
  </r>
  <r>
    <x v="3"/>
    <d v="2013-06-28T00:00:00"/>
    <s v="WHTX"/>
    <m/>
    <s v="VOO"/>
    <n v="718"/>
    <n v="39.74"/>
    <m/>
    <m/>
    <m/>
    <m/>
    <m/>
    <m/>
    <m/>
    <m/>
    <n v="17"/>
    <n v="39.74"/>
    <n v="-39.74"/>
    <n v="1045.73"/>
    <n v="0"/>
    <n v="718"/>
    <x v="3"/>
    <n v="188"/>
  </r>
  <r>
    <x v="3"/>
    <d v="2013-06-28T00:00:00"/>
    <s v="DivTA"/>
    <m/>
    <s v="VOO"/>
    <n v="718"/>
    <n v="264.94"/>
    <m/>
    <m/>
    <m/>
    <m/>
    <m/>
    <m/>
    <m/>
    <m/>
    <n v="6"/>
    <n v="264.94"/>
    <n v="264.94"/>
    <n v="1310.67"/>
    <n v="0"/>
    <n v="718"/>
    <x v="3"/>
    <n v="189"/>
  </r>
  <r>
    <x v="3"/>
    <d v="2013-09-27T00:00:00"/>
    <s v="WHTX"/>
    <m/>
    <s v="VOO"/>
    <n v="718"/>
    <n v="42.32"/>
    <m/>
    <m/>
    <m/>
    <m/>
    <m/>
    <m/>
    <m/>
    <m/>
    <n v="17"/>
    <n v="42.32"/>
    <n v="-42.32"/>
    <n v="1268.3499999999999"/>
    <n v="0"/>
    <n v="718"/>
    <x v="3"/>
    <n v="190"/>
  </r>
  <r>
    <x v="3"/>
    <d v="2013-09-27T00:00:00"/>
    <s v="DivTA"/>
    <m/>
    <s v="VOO"/>
    <n v="718"/>
    <n v="282.17"/>
    <m/>
    <m/>
    <m/>
    <m/>
    <m/>
    <m/>
    <m/>
    <m/>
    <n v="6"/>
    <n v="282.17"/>
    <n v="282.17"/>
    <n v="1550.52"/>
    <n v="0"/>
    <n v="718"/>
    <x v="3"/>
    <n v="191"/>
  </r>
  <r>
    <x v="3"/>
    <d v="2013-10-24T00:00:00"/>
    <s v="Split"/>
    <s v="Split-Down"/>
    <s v="VOO"/>
    <n v="-359"/>
    <m/>
    <m/>
    <m/>
    <s v=" Split 1 for 2 "/>
    <m/>
    <m/>
    <m/>
    <m/>
    <m/>
    <n v="13"/>
    <n v="0"/>
    <n v="0"/>
    <n v="1550.52"/>
    <n v="-359"/>
    <n v="359"/>
    <x v="3"/>
    <n v="192"/>
  </r>
  <r>
    <x v="3"/>
    <d v="2013-12-31T00:00:00"/>
    <s v="WHTX"/>
    <m/>
    <s v="VOO"/>
    <n v="359"/>
    <n v="49.21"/>
    <m/>
    <m/>
    <m/>
    <m/>
    <m/>
    <m/>
    <m/>
    <m/>
    <n v="17"/>
    <n v="49.21"/>
    <n v="-49.21"/>
    <n v="1501.31"/>
    <n v="0"/>
    <n v="359"/>
    <x v="3"/>
    <n v="193"/>
  </r>
  <r>
    <x v="3"/>
    <d v="2013-12-31T00:00:00"/>
    <s v="DivTA"/>
    <m/>
    <s v="VOO"/>
    <n v="359"/>
    <n v="328.13"/>
    <m/>
    <m/>
    <m/>
    <m/>
    <m/>
    <m/>
    <m/>
    <m/>
    <n v="6"/>
    <n v="328.13"/>
    <n v="328.13"/>
    <n v="1829.44"/>
    <n v="0"/>
    <n v="359"/>
    <x v="3"/>
    <n v="194"/>
  </r>
  <r>
    <x v="3"/>
    <d v="2014-03-28T00:00:00"/>
    <s v="WHTX"/>
    <m/>
    <s v="VOO"/>
    <n v="359"/>
    <n v="41.94"/>
    <m/>
    <m/>
    <m/>
    <m/>
    <m/>
    <m/>
    <m/>
    <m/>
    <n v="17"/>
    <n v="41.94"/>
    <n v="-41.94"/>
    <n v="1787.5"/>
    <n v="0"/>
    <n v="359"/>
    <x v="3"/>
    <n v="195"/>
  </r>
  <r>
    <x v="3"/>
    <d v="2014-03-28T00:00:00"/>
    <s v="DivTA"/>
    <m/>
    <s v="VOO"/>
    <n v="359"/>
    <n v="279.66000000000003"/>
    <m/>
    <m/>
    <m/>
    <m/>
    <m/>
    <m/>
    <m/>
    <m/>
    <n v="6"/>
    <n v="279.66000000000003"/>
    <n v="279.66000000000003"/>
    <n v="2067.16"/>
    <n v="0"/>
    <n v="359"/>
    <x v="3"/>
    <n v="196"/>
  </r>
  <r>
    <x v="3"/>
    <d v="2014-03-31T00:00:00"/>
    <s v="Deposit"/>
    <s v="CashTransferIn"/>
    <s v="* Cash"/>
    <n v="1"/>
    <n v="13214.29"/>
    <m/>
    <m/>
    <m/>
    <m/>
    <m/>
    <m/>
    <m/>
    <m/>
    <n v="4"/>
    <n v="13214.29"/>
    <n v="13214.29"/>
    <n v="15281.45"/>
    <n v="0"/>
    <n v="0"/>
    <x v="0"/>
    <n v="197"/>
  </r>
  <r>
    <x v="3"/>
    <d v="2014-04-21T00:00:00"/>
    <s v="Buy"/>
    <m/>
    <s v="VWO"/>
    <n v="378"/>
    <n v="40.28"/>
    <n v="9.99"/>
    <m/>
    <m/>
    <m/>
    <m/>
    <m/>
    <m/>
    <m/>
    <n v="2"/>
    <n v="15235.83"/>
    <n v="-15235.83"/>
    <n v="45.62"/>
    <n v="378"/>
    <n v="378"/>
    <x v="4"/>
    <n v="198"/>
  </r>
  <r>
    <x v="3"/>
    <d v="2014-06-27T00:00:00"/>
    <s v="WHTX"/>
    <m/>
    <s v="Vanguard S&amp;P 500 ETF"/>
    <n v="359"/>
    <n v="43.56"/>
    <m/>
    <m/>
    <m/>
    <m/>
    <m/>
    <m/>
    <m/>
    <m/>
    <n v="17"/>
    <n v="43.56"/>
    <n v="-43.56"/>
    <n v="2.06"/>
    <n v="0"/>
    <n v="359"/>
    <x v="3"/>
    <n v="199"/>
  </r>
  <r>
    <x v="3"/>
    <d v="2014-06-27T00:00:00"/>
    <s v="DivTA"/>
    <m/>
    <s v="Vanguard S&amp;P 500 ETF"/>
    <n v="359"/>
    <n v="290.43"/>
    <m/>
    <m/>
    <m/>
    <m/>
    <m/>
    <m/>
    <m/>
    <m/>
    <n v="6"/>
    <n v="290.43"/>
    <n v="290.43"/>
    <n v="292.49"/>
    <n v="0"/>
    <n v="359"/>
    <x v="3"/>
    <n v="200"/>
  </r>
  <r>
    <x v="3"/>
    <d v="2014-06-30T00:00:00"/>
    <s v="WHTX"/>
    <m/>
    <s v="Vanguard FTSE EMERG MKT"/>
    <n v="378"/>
    <n v="23.7"/>
    <m/>
    <m/>
    <m/>
    <m/>
    <m/>
    <m/>
    <m/>
    <m/>
    <n v="17"/>
    <n v="23.7"/>
    <n v="-23.7"/>
    <n v="268.79000000000002"/>
    <n v="0"/>
    <n v="378"/>
    <x v="4"/>
    <n v="201"/>
  </r>
  <r>
    <x v="3"/>
    <d v="2014-06-30T00:00:00"/>
    <s v="DivTA"/>
    <m/>
    <s v="Vanguard FTSE EMERG MKT"/>
    <n v="378"/>
    <n v="158"/>
    <m/>
    <m/>
    <m/>
    <m/>
    <m/>
    <m/>
    <m/>
    <m/>
    <n v="6"/>
    <n v="158"/>
    <n v="158"/>
    <n v="426.79"/>
    <n v="0"/>
    <n v="378"/>
    <x v="4"/>
    <n v="202"/>
  </r>
  <r>
    <x v="3"/>
    <d v="2014-09-26T00:00:00"/>
    <s v="WHTX"/>
    <m/>
    <s v="Vanguard S&amp;P 500 ETF"/>
    <n v="359"/>
    <n v="47.17"/>
    <m/>
    <m/>
    <m/>
    <m/>
    <m/>
    <m/>
    <m/>
    <m/>
    <n v="17"/>
    <n v="47.17"/>
    <n v="-47.17"/>
    <n v="379.62"/>
    <n v="0"/>
    <n v="359"/>
    <x v="3"/>
    <n v="203"/>
  </r>
  <r>
    <x v="3"/>
    <d v="2014-09-26T00:00:00"/>
    <s v="DivTA"/>
    <m/>
    <s v="Vanguard S&amp;P 500 ETF"/>
    <n v="359"/>
    <n v="314.48"/>
    <m/>
    <m/>
    <m/>
    <m/>
    <m/>
    <m/>
    <m/>
    <m/>
    <n v="6"/>
    <n v="314.48"/>
    <n v="314.48"/>
    <n v="694.1"/>
    <n v="0"/>
    <n v="359"/>
    <x v="3"/>
    <n v="204"/>
  </r>
  <r>
    <x v="3"/>
    <d v="2014-09-30T00:00:00"/>
    <s v="WHTX"/>
    <m/>
    <s v="Vanguard FTSE EMERG MKT"/>
    <n v="378"/>
    <n v="25.28"/>
    <m/>
    <m/>
    <m/>
    <m/>
    <m/>
    <m/>
    <m/>
    <m/>
    <n v="17"/>
    <n v="25.28"/>
    <n v="-25.28"/>
    <n v="668.82"/>
    <n v="0"/>
    <n v="378"/>
    <x v="4"/>
    <n v="205"/>
  </r>
  <r>
    <x v="3"/>
    <d v="2014-09-30T00:00:00"/>
    <s v="DivTA"/>
    <m/>
    <s v="Vanguard FTSE EMERG MKT"/>
    <n v="378"/>
    <n v="168.59"/>
    <m/>
    <m/>
    <m/>
    <m/>
    <m/>
    <m/>
    <m/>
    <m/>
    <n v="6"/>
    <n v="168.59"/>
    <n v="168.59"/>
    <n v="837.41"/>
    <n v="0"/>
    <n v="378"/>
    <x v="4"/>
    <n v="206"/>
  </r>
  <r>
    <x v="3"/>
    <d v="2014-12-24T00:00:00"/>
    <s v="WHTX"/>
    <m/>
    <s v="Vanguard S&amp;P 500 ETF"/>
    <n v="359"/>
    <n v="55.24"/>
    <m/>
    <m/>
    <m/>
    <m/>
    <m/>
    <m/>
    <m/>
    <m/>
    <n v="17"/>
    <n v="55.24"/>
    <n v="-55.24"/>
    <n v="782.17"/>
    <n v="0"/>
    <n v="359"/>
    <x v="3"/>
    <n v="207"/>
  </r>
  <r>
    <x v="3"/>
    <d v="2014-12-24T00:00:00"/>
    <s v="DivTA"/>
    <m/>
    <s v="Vanguard S&amp;P 500 ETF"/>
    <n v="359"/>
    <n v="368.33"/>
    <m/>
    <m/>
    <m/>
    <m/>
    <m/>
    <m/>
    <m/>
    <m/>
    <n v="6"/>
    <n v="368.33"/>
    <n v="368.33"/>
    <n v="1150.5"/>
    <n v="0"/>
    <n v="359"/>
    <x v="3"/>
    <n v="208"/>
  </r>
  <r>
    <x v="3"/>
    <d v="2014-12-29T00:00:00"/>
    <s v="WHTX"/>
    <m/>
    <s v="Vanguard FTSE EMERG MKT"/>
    <n v="378"/>
    <n v="9.86"/>
    <m/>
    <m/>
    <m/>
    <m/>
    <m/>
    <m/>
    <m/>
    <m/>
    <n v="17"/>
    <n v="9.86"/>
    <n v="-9.86"/>
    <n v="1140.6400000000001"/>
    <n v="0"/>
    <n v="378"/>
    <x v="4"/>
    <n v="209"/>
  </r>
  <r>
    <x v="3"/>
    <d v="2014-12-29T00:00:00"/>
    <s v="DivTA"/>
    <m/>
    <s v="Vanguard FTSE EMERG MKT"/>
    <n v="378"/>
    <n v="65.77"/>
    <m/>
    <m/>
    <m/>
    <m/>
    <m/>
    <m/>
    <m/>
    <m/>
    <n v="6"/>
    <n v="65.77"/>
    <n v="65.77"/>
    <n v="1206.4100000000001"/>
    <n v="0"/>
    <n v="378"/>
    <x v="4"/>
    <n v="210"/>
  </r>
  <r>
    <x v="3"/>
    <d v="2015-03-27T00:00:00"/>
    <s v="DivTA"/>
    <m/>
    <s v="Vanguard S&amp;P 500 ETF"/>
    <n v="359"/>
    <n v="300.27999999999997"/>
    <m/>
    <m/>
    <m/>
    <m/>
    <m/>
    <m/>
    <m/>
    <m/>
    <n v="6"/>
    <n v="300.27999999999997"/>
    <n v="300.27999999999997"/>
    <n v="1506.69"/>
    <n v="0"/>
    <n v="359"/>
    <x v="3"/>
    <n v="211"/>
  </r>
  <r>
    <x v="3"/>
    <d v="2015-03-31T00:00:00"/>
    <s v="DivTA"/>
    <m/>
    <s v="Vanguard FTSE EMERG MKT"/>
    <n v="378"/>
    <n v="22.82"/>
    <m/>
    <m/>
    <m/>
    <m/>
    <m/>
    <m/>
    <m/>
    <m/>
    <n v="6"/>
    <n v="22.82"/>
    <n v="22.82"/>
    <n v="1529.51"/>
    <n v="0"/>
    <n v="378"/>
    <x v="4"/>
    <n v="212"/>
  </r>
  <r>
    <x v="3"/>
    <d v="2015-06-26T00:00:00"/>
    <s v="WHTX"/>
    <m/>
    <s v="Vanguard S&amp;P 500 ETF"/>
    <n v="359"/>
    <n v="48.57"/>
    <m/>
    <m/>
    <m/>
    <m/>
    <m/>
    <m/>
    <m/>
    <m/>
    <n v="17"/>
    <n v="48.57"/>
    <n v="-48.57"/>
    <n v="1480.94"/>
    <n v="0"/>
    <n v="359"/>
    <x v="3"/>
    <n v="213"/>
  </r>
  <r>
    <x v="3"/>
    <d v="2015-06-26T00:00:00"/>
    <s v="DivTA"/>
    <m/>
    <s v="Vanguard S&amp;P 500 ETF"/>
    <n v="359"/>
    <n v="323.82"/>
    <m/>
    <m/>
    <m/>
    <m/>
    <m/>
    <m/>
    <m/>
    <m/>
    <n v="6"/>
    <n v="323.82"/>
    <n v="323.82"/>
    <n v="1804.76"/>
    <n v="0"/>
    <n v="359"/>
    <x v="3"/>
    <n v="214"/>
  </r>
  <r>
    <x v="3"/>
    <d v="2015-07-02T00:00:00"/>
    <s v="WHTX"/>
    <m/>
    <s v="Vanguard FTSE EMERG MKT"/>
    <n v="378"/>
    <n v="21.88"/>
    <m/>
    <m/>
    <m/>
    <m/>
    <m/>
    <m/>
    <m/>
    <m/>
    <n v="17"/>
    <n v="21.88"/>
    <n v="-21.88"/>
    <n v="1782.88"/>
    <n v="0"/>
    <n v="378"/>
    <x v="4"/>
    <n v="215"/>
  </r>
  <r>
    <x v="3"/>
    <d v="2015-07-02T00:00:00"/>
    <s v="DivTA"/>
    <m/>
    <s v="Vanguard FTSE EMERG MKT"/>
    <n v="378"/>
    <n v="145.91"/>
    <m/>
    <m/>
    <m/>
    <m/>
    <m/>
    <m/>
    <m/>
    <m/>
    <n v="6"/>
    <n v="145.91"/>
    <n v="145.91"/>
    <n v="1928.79"/>
    <n v="0"/>
    <n v="378"/>
    <x v="4"/>
    <n v="216"/>
  </r>
  <r>
    <x v="3"/>
    <d v="2015-09-25T00:00:00"/>
    <s v="WHTX"/>
    <m/>
    <s v="Vanguard FTSE EMERG MKT"/>
    <n v="378"/>
    <n v="51.31"/>
    <m/>
    <m/>
    <m/>
    <m/>
    <m/>
    <m/>
    <m/>
    <m/>
    <n v="17"/>
    <n v="51.31"/>
    <n v="-51.31"/>
    <n v="1877.48"/>
    <n v="0"/>
    <n v="378"/>
    <x v="4"/>
    <n v="217"/>
  </r>
  <r>
    <x v="3"/>
    <d v="2015-09-25T00:00:00"/>
    <s v="DivTA"/>
    <m/>
    <s v="Vanguard FTSE EMERG MKT"/>
    <n v="378"/>
    <n v="342.13"/>
    <m/>
    <m/>
    <m/>
    <m/>
    <m/>
    <m/>
    <m/>
    <m/>
    <n v="6"/>
    <n v="342.13"/>
    <n v="342.13"/>
    <n v="2219.61"/>
    <n v="0"/>
    <n v="378"/>
    <x v="4"/>
    <n v="218"/>
  </r>
  <r>
    <x v="3"/>
    <d v="2015-10-01T00:00:00"/>
    <s v="WHTX"/>
    <m/>
    <s v="Vanguard FTSE EMERG MKT"/>
    <n v="378"/>
    <n v="25.51"/>
    <m/>
    <m/>
    <m/>
    <m/>
    <m/>
    <m/>
    <m/>
    <m/>
    <n v="17"/>
    <n v="25.51"/>
    <n v="-25.51"/>
    <n v="2194.1"/>
    <n v="0"/>
    <n v="378"/>
    <x v="4"/>
    <n v="219"/>
  </r>
  <r>
    <x v="3"/>
    <d v="2015-10-01T00:00:00"/>
    <s v="DivTA"/>
    <m/>
    <s v="Vanguard FTSE EMERG MKT"/>
    <n v="378"/>
    <n v="170.1"/>
    <m/>
    <m/>
    <m/>
    <m/>
    <m/>
    <m/>
    <m/>
    <m/>
    <n v="6"/>
    <n v="170.1"/>
    <n v="170.1"/>
    <n v="2364.1999999999998"/>
    <n v="0"/>
    <n v="378"/>
    <x v="4"/>
    <n v="220"/>
  </r>
  <r>
    <x v="3"/>
    <d v="2015-12-29T00:00:00"/>
    <s v="WHTX"/>
    <m/>
    <s v="Vanguard FTSE EMERG MKT"/>
    <n v="378"/>
    <n v="9.01"/>
    <m/>
    <m/>
    <m/>
    <m/>
    <m/>
    <m/>
    <m/>
    <m/>
    <n v="17"/>
    <n v="9.01"/>
    <n v="-9.01"/>
    <n v="2355.19"/>
    <n v="0"/>
    <n v="378"/>
    <x v="4"/>
    <n v="221"/>
  </r>
  <r>
    <x v="3"/>
    <d v="2015-12-29T00:00:00"/>
    <s v="WHTX"/>
    <m/>
    <s v="Vanguard S&amp;P 500 ETF"/>
    <n v="359"/>
    <n v="58.8"/>
    <m/>
    <m/>
    <m/>
    <m/>
    <m/>
    <m/>
    <m/>
    <m/>
    <n v="17"/>
    <n v="58.8"/>
    <n v="-58.8"/>
    <n v="2296.39"/>
    <n v="0"/>
    <n v="359"/>
    <x v="3"/>
    <n v="222"/>
  </r>
  <r>
    <x v="3"/>
    <d v="2015-12-29T00:00:00"/>
    <s v="DivTA"/>
    <m/>
    <s v="Vanguard FTSE EMERG MKT"/>
    <n v="378"/>
    <n v="60.1"/>
    <m/>
    <m/>
    <m/>
    <m/>
    <m/>
    <m/>
    <m/>
    <m/>
    <n v="6"/>
    <n v="60.1"/>
    <n v="60.1"/>
    <n v="2356.4899999999998"/>
    <n v="0"/>
    <n v="378"/>
    <x v="4"/>
    <n v="223"/>
  </r>
  <r>
    <x v="3"/>
    <d v="2015-12-29T00:00:00"/>
    <s v="DivTA"/>
    <m/>
    <s v="Vanguard S&amp;P 500 ETF"/>
    <n v="359"/>
    <n v="392.03"/>
    <m/>
    <m/>
    <m/>
    <m/>
    <m/>
    <m/>
    <m/>
    <m/>
    <n v="6"/>
    <n v="392.03"/>
    <n v="392.03"/>
    <n v="2748.52"/>
    <n v="0"/>
    <n v="359"/>
    <x v="3"/>
    <n v="224"/>
  </r>
  <r>
    <x v="3"/>
    <d v="2016-03-21T00:00:00"/>
    <s v="DivTA"/>
    <m/>
    <s v="Vanguard FTSE EMERG MKT"/>
    <n v="378"/>
    <n v="21.55"/>
    <m/>
    <m/>
    <m/>
    <m/>
    <m/>
    <m/>
    <m/>
    <m/>
    <n v="6"/>
    <n v="21.55"/>
    <n v="21.55"/>
    <n v="2770.07"/>
    <n v="0"/>
    <n v="378"/>
    <x v="4"/>
    <n v="225"/>
  </r>
  <r>
    <x v="3"/>
    <d v="2016-03-21T00:00:00"/>
    <s v="WHTX"/>
    <m/>
    <s v="Vanguard FTSE EMERG MKT"/>
    <n v="378"/>
    <n v="3.23"/>
    <m/>
    <m/>
    <m/>
    <m/>
    <m/>
    <m/>
    <m/>
    <m/>
    <n v="17"/>
    <n v="3.23"/>
    <n v="-3.23"/>
    <n v="2766.84"/>
    <n v="0"/>
    <n v="378"/>
    <x v="4"/>
    <n v="226"/>
  </r>
  <r>
    <x v="3"/>
    <d v="2016-03-28T00:00:00"/>
    <s v="DivTA"/>
    <m/>
    <s v="Vanguard S&amp;P 500 ETF"/>
    <n v="359"/>
    <n v="361.15"/>
    <m/>
    <m/>
    <m/>
    <m/>
    <m/>
    <m/>
    <m/>
    <m/>
    <n v="6"/>
    <n v="361.15"/>
    <n v="361.15"/>
    <n v="3127.99"/>
    <n v="0"/>
    <n v="359"/>
    <x v="3"/>
    <n v="227"/>
  </r>
  <r>
    <x v="3"/>
    <d v="2016-03-28T00:00:00"/>
    <s v="WHTX"/>
    <m/>
    <s v="Vanguard S&amp;P 500 ETF"/>
    <n v="359"/>
    <n v="54.17"/>
    <m/>
    <m/>
    <m/>
    <m/>
    <m/>
    <m/>
    <m/>
    <m/>
    <n v="17"/>
    <n v="54.17"/>
    <n v="-54.17"/>
    <n v="3073.82"/>
    <n v="0"/>
    <n v="359"/>
    <x v="3"/>
    <n v="228"/>
  </r>
  <r>
    <x v="3"/>
    <d v="2016-06-20T00:00:00"/>
    <s v="DivTA"/>
    <m/>
    <s v="Vanguard FTSE EMERG MKT"/>
    <n v="378"/>
    <n v="84.29"/>
    <m/>
    <m/>
    <m/>
    <m/>
    <m/>
    <m/>
    <m/>
    <m/>
    <n v="6"/>
    <n v="84.29"/>
    <n v="84.29"/>
    <n v="3158.11"/>
    <n v="0"/>
    <n v="378"/>
    <x v="4"/>
    <n v="229"/>
  </r>
  <r>
    <x v="3"/>
    <d v="2016-06-20T00:00:00"/>
    <s v="WHTX"/>
    <m/>
    <s v="Vanguard FTSE EMERG MKT"/>
    <n v="378"/>
    <n v="12.64"/>
    <m/>
    <m/>
    <m/>
    <m/>
    <m/>
    <m/>
    <m/>
    <m/>
    <n v="17"/>
    <n v="12.64"/>
    <n v="-12.64"/>
    <n v="3145.47"/>
    <n v="0"/>
    <n v="378"/>
    <x v="4"/>
    <n v="230"/>
  </r>
  <r>
    <x v="3"/>
    <d v="2016-06-27T00:00:00"/>
    <s v="DivTA"/>
    <m/>
    <s v="Vanguard S&amp;P 500 ETF"/>
    <n v="359"/>
    <n v="342.13"/>
    <m/>
    <m/>
    <m/>
    <m/>
    <m/>
    <m/>
    <m/>
    <m/>
    <n v="6"/>
    <n v="342.13"/>
    <n v="342.13"/>
    <n v="3487.6"/>
    <n v="0"/>
    <n v="359"/>
    <x v="3"/>
    <n v="231"/>
  </r>
  <r>
    <x v="3"/>
    <d v="2016-06-27T00:00:00"/>
    <s v="WHTX"/>
    <m/>
    <s v="Vanguard S&amp;P 500 ETF"/>
    <n v="359"/>
    <n v="51.31"/>
    <m/>
    <m/>
    <m/>
    <m/>
    <m/>
    <m/>
    <m/>
    <m/>
    <n v="17"/>
    <n v="51.31"/>
    <n v="-51.31"/>
    <n v="3436.29"/>
    <n v="0"/>
    <n v="359"/>
    <x v="3"/>
    <n v="232"/>
  </r>
  <r>
    <x v="3"/>
    <d v="2016-09-19T00:00:00"/>
    <s v="DivTA"/>
    <m/>
    <s v="Vanguard FTSE EMERG MKT"/>
    <n v="378"/>
    <n v="170.1"/>
    <m/>
    <m/>
    <m/>
    <m/>
    <m/>
    <m/>
    <m/>
    <m/>
    <n v="6"/>
    <n v="170.1"/>
    <n v="170.1"/>
    <n v="3606.39"/>
    <n v="0"/>
    <n v="378"/>
    <x v="4"/>
    <n v="233"/>
  </r>
  <r>
    <x v="3"/>
    <d v="2016-09-19T00:00:00"/>
    <s v="WHTX"/>
    <m/>
    <s v="Vanguard FTSE EMERG MKT"/>
    <n v="378"/>
    <n v="25.51"/>
    <m/>
    <m/>
    <m/>
    <m/>
    <m/>
    <m/>
    <m/>
    <m/>
    <n v="17"/>
    <n v="25.51"/>
    <n v="-25.51"/>
    <n v="3580.88"/>
    <n v="0"/>
    <n v="378"/>
    <x v="4"/>
    <n v="234"/>
  </r>
  <r>
    <x v="3"/>
    <d v="2016-09-19T00:00:00"/>
    <s v="DivTA"/>
    <m/>
    <s v="Vanguard S&amp;P 500 ETF"/>
    <n v="359"/>
    <n v="317"/>
    <m/>
    <m/>
    <m/>
    <m/>
    <m/>
    <m/>
    <m/>
    <m/>
    <n v="6"/>
    <n v="317"/>
    <n v="317"/>
    <n v="3897.88"/>
    <n v="0"/>
    <n v="359"/>
    <x v="3"/>
    <n v="235"/>
  </r>
  <r>
    <x v="3"/>
    <d v="2016-09-19T00:00:00"/>
    <s v="WHTX"/>
    <m/>
    <s v="Vanguard S&amp;P 500 ETF"/>
    <n v="359"/>
    <n v="47.55"/>
    <m/>
    <m/>
    <m/>
    <m/>
    <m/>
    <m/>
    <m/>
    <m/>
    <n v="17"/>
    <n v="47.55"/>
    <n v="-47.55"/>
    <n v="3850.33"/>
    <n v="0"/>
    <n v="359"/>
    <x v="3"/>
    <n v="236"/>
  </r>
  <r>
    <x v="3"/>
    <d v="2016-12-27T00:00:00"/>
    <s v="DivTA"/>
    <m/>
    <s v="Vanguard FTSE EMERG MKT"/>
    <n v="378"/>
    <n v="64.260000000000005"/>
    <m/>
    <m/>
    <m/>
    <m/>
    <m/>
    <m/>
    <m/>
    <m/>
    <n v="6"/>
    <n v="64.260000000000005"/>
    <n v="64.260000000000005"/>
    <n v="3914.59"/>
    <n v="0"/>
    <n v="378"/>
    <x v="4"/>
    <n v="237"/>
  </r>
  <r>
    <x v="3"/>
    <d v="2016-12-27T00:00:00"/>
    <s v="WHTX"/>
    <m/>
    <s v="Vanguard FTSE EMERG MKT"/>
    <n v="378"/>
    <n v="9.6300000000000008"/>
    <m/>
    <m/>
    <m/>
    <m/>
    <m/>
    <m/>
    <m/>
    <m/>
    <n v="17"/>
    <n v="9.6300000000000008"/>
    <n v="-9.6300000000000008"/>
    <n v="3904.96"/>
    <n v="0"/>
    <n v="378"/>
    <x v="4"/>
    <n v="238"/>
  </r>
  <r>
    <x v="3"/>
    <d v="2016-12-29T00:00:00"/>
    <s v="DivTA"/>
    <m/>
    <s v="Vanguard S&amp;P 500 ETF"/>
    <n v="359"/>
    <n v="465.26"/>
    <m/>
    <m/>
    <m/>
    <m/>
    <m/>
    <m/>
    <m/>
    <m/>
    <n v="6"/>
    <n v="465.26"/>
    <n v="465.26"/>
    <n v="4370.22"/>
    <n v="0"/>
    <n v="359"/>
    <x v="3"/>
    <n v="239"/>
  </r>
  <r>
    <x v="3"/>
    <d v="2016-12-29T00:00:00"/>
    <s v="WHTX"/>
    <m/>
    <s v="Vanguard S&amp;P 500 ETF"/>
    <n v="359"/>
    <n v="69.78"/>
    <m/>
    <m/>
    <m/>
    <m/>
    <m/>
    <m/>
    <m/>
    <m/>
    <n v="17"/>
    <n v="69.78"/>
    <n v="-69.78"/>
    <n v="4300.4399999999996"/>
    <n v="0"/>
    <n v="359"/>
    <x v="3"/>
    <n v="240"/>
  </r>
  <r>
    <x v="3"/>
    <d v="2017-01-31T00:00:00"/>
    <s v="Deposit"/>
    <m/>
    <s v="* Cash"/>
    <n v="1"/>
    <n v="4576.5200000000004"/>
    <m/>
    <m/>
    <m/>
    <m/>
    <m/>
    <n v="1.323501"/>
    <m/>
    <m/>
    <n v="4"/>
    <n v="4576.5200000000004"/>
    <n v="4576.5200000000004"/>
    <n v="8876.9599999999991"/>
    <n v="0"/>
    <n v="0"/>
    <x v="0"/>
    <n v="241"/>
  </r>
  <r>
    <x v="3"/>
    <d v="2017-02-01T00:00:00"/>
    <s v="Sell"/>
    <m/>
    <s v="Vanguard FTSE EMERG MKT"/>
    <n v="378"/>
    <n v="38.01"/>
    <n v="10.31"/>
    <m/>
    <m/>
    <m/>
    <m/>
    <m/>
    <m/>
    <m/>
    <n v="11"/>
    <n v="14357.47"/>
    <n v="14357.47"/>
    <n v="23234.43"/>
    <n v="-378"/>
    <n v="0"/>
    <x v="4"/>
    <n v="242"/>
  </r>
  <r>
    <x v="3"/>
    <d v="2017-02-01T00:00:00"/>
    <s v="Buy"/>
    <m/>
    <s v="Vanguard S&amp;P 500 ETF"/>
    <n v="111"/>
    <n v="209.17"/>
    <n v="9.99"/>
    <m/>
    <m/>
    <m/>
    <m/>
    <m/>
    <m/>
    <m/>
    <n v="2"/>
    <n v="23227.86"/>
    <n v="-23227.86"/>
    <n v="6.57"/>
    <n v="111"/>
    <n v="470"/>
    <x v="3"/>
    <n v="243"/>
  </r>
  <r>
    <x v="3"/>
    <d v="2017-03-28T00:00:00"/>
    <s v="DivTA"/>
    <m/>
    <s v="Vanguard S&amp;P 500 ETF"/>
    <n v="470"/>
    <n v="469.06"/>
    <m/>
    <m/>
    <m/>
    <m/>
    <m/>
    <m/>
    <m/>
    <m/>
    <n v="6"/>
    <n v="469.06"/>
    <n v="469.06"/>
    <n v="475.63"/>
    <n v="0"/>
    <n v="470"/>
    <x v="3"/>
    <n v="244"/>
  </r>
  <r>
    <x v="3"/>
    <d v="2017-03-28T00:00:00"/>
    <s v="WHTX"/>
    <m/>
    <s v="Vanguard S&amp;P 500 ETF"/>
    <n v="470"/>
    <n v="70.349999999999994"/>
    <m/>
    <m/>
    <m/>
    <m/>
    <m/>
    <m/>
    <m/>
    <m/>
    <n v="17"/>
    <n v="70.349999999999994"/>
    <n v="-70.349999999999994"/>
    <n v="405.28"/>
    <n v="0"/>
    <n v="470"/>
    <x v="3"/>
    <n v="245"/>
  </r>
  <r>
    <x v="3"/>
    <d v="2017-06-29T00:00:00"/>
    <s v="DivTA"/>
    <m/>
    <s v="Vanguard S&amp;P 500 ETF"/>
    <n v="470"/>
    <n v="474.7"/>
    <m/>
    <m/>
    <m/>
    <m/>
    <m/>
    <m/>
    <m/>
    <m/>
    <n v="6"/>
    <n v="474.7"/>
    <n v="474.7"/>
    <n v="879.98"/>
    <n v="0"/>
    <n v="470"/>
    <x v="3"/>
    <n v="246"/>
  </r>
  <r>
    <x v="3"/>
    <d v="2017-06-29T00:00:00"/>
    <s v="WHTX"/>
    <m/>
    <s v="Vanguard S&amp;P 500 ETF"/>
    <n v="470"/>
    <n v="71.2"/>
    <m/>
    <m/>
    <m/>
    <m/>
    <m/>
    <m/>
    <m/>
    <m/>
    <n v="17"/>
    <n v="71.2"/>
    <n v="-71.2"/>
    <n v="808.78"/>
    <n v="0"/>
    <n v="470"/>
    <x v="3"/>
    <n v="247"/>
  </r>
  <r>
    <x v="3"/>
    <d v="2017-09-25T00:00:00"/>
    <s v="DivTA"/>
    <m/>
    <s v="Vanguard S&amp;P 500 ETF"/>
    <n v="470"/>
    <n v="552.72"/>
    <m/>
    <m/>
    <m/>
    <m/>
    <m/>
    <m/>
    <m/>
    <m/>
    <n v="6"/>
    <n v="552.72"/>
    <n v="552.72"/>
    <n v="1361.5"/>
    <n v="0"/>
    <n v="470"/>
    <x v="3"/>
    <n v="248"/>
  </r>
  <r>
    <x v="3"/>
    <d v="2017-09-25T00:00:00"/>
    <s v="WHTX"/>
    <m/>
    <s v="Vanguard S&amp;P 500 ETF"/>
    <n v="470"/>
    <n v="82.9"/>
    <m/>
    <m/>
    <m/>
    <m/>
    <m/>
    <m/>
    <m/>
    <m/>
    <n v="17"/>
    <n v="82.9"/>
    <n v="-82.9"/>
    <n v="1278.5999999999999"/>
    <n v="0"/>
    <n v="470"/>
    <x v="3"/>
    <n v="249"/>
  </r>
  <r>
    <x v="3"/>
    <d v="2017-12-29T00:00:00"/>
    <s v="DivTA"/>
    <m/>
    <s v="Vanguard S&amp;P 500 ETF"/>
    <n v="470"/>
    <n v="556.42999999999995"/>
    <m/>
    <m/>
    <m/>
    <m/>
    <m/>
    <m/>
    <m/>
    <m/>
    <n v="6"/>
    <n v="556.42999999999995"/>
    <n v="556.42999999999995"/>
    <n v="1835.03"/>
    <n v="0"/>
    <n v="470"/>
    <x v="3"/>
    <n v="250"/>
  </r>
  <r>
    <x v="3"/>
    <d v="2017-12-29T00:00:00"/>
    <s v="WHTX"/>
    <m/>
    <s v="Vanguard S&amp;P 500 ETF"/>
    <n v="470"/>
    <n v="83.46"/>
    <m/>
    <m/>
    <m/>
    <m/>
    <m/>
    <m/>
    <m/>
    <m/>
    <n v="17"/>
    <n v="83.46"/>
    <n v="-83.46"/>
    <n v="1751.57"/>
    <n v="0"/>
    <n v="470"/>
    <x v="3"/>
    <n v="251"/>
  </r>
  <r>
    <x v="3"/>
    <d v="2018-03-29T00:00:00"/>
    <s v="DivTA"/>
    <m/>
    <s v="Vanguard S&amp;P 500 ETF"/>
    <n v="470"/>
    <n v="509.34"/>
    <m/>
    <m/>
    <m/>
    <m/>
    <m/>
    <m/>
    <m/>
    <m/>
    <n v="6"/>
    <n v="509.34"/>
    <n v="509.34"/>
    <n v="2260.91"/>
    <n v="0"/>
    <n v="470"/>
    <x v="3"/>
    <n v="252"/>
  </r>
  <r>
    <x v="3"/>
    <d v="2018-03-29T00:00:00"/>
    <s v="WHTX"/>
    <m/>
    <s v="Vanguard S&amp;P 500 ETF"/>
    <n v="470"/>
    <n v="76.400000000000006"/>
    <m/>
    <m/>
    <m/>
    <m/>
    <m/>
    <m/>
    <m/>
    <m/>
    <n v="17"/>
    <n v="76.400000000000006"/>
    <n v="-76.400000000000006"/>
    <n v="2184.5100000000002"/>
    <n v="0"/>
    <n v="470"/>
    <x v="3"/>
    <n v="253"/>
  </r>
  <r>
    <x v="3"/>
    <d v="2018-07-03T00:00:00"/>
    <s v="DivTA"/>
    <m/>
    <s v="Vanguard S&amp;P 500 ETF"/>
    <n v="470"/>
    <n v="543.92999999999995"/>
    <m/>
    <m/>
    <m/>
    <m/>
    <m/>
    <m/>
    <m/>
    <m/>
    <n v="6"/>
    <n v="543.92999999999995"/>
    <n v="543.92999999999995"/>
    <n v="2728.44"/>
    <n v="0"/>
    <n v="470"/>
    <x v="3"/>
    <n v="254"/>
  </r>
  <r>
    <x v="3"/>
    <d v="2018-07-03T00:00:00"/>
    <s v="WHTX"/>
    <m/>
    <s v="Vanguard S&amp;P 500 ETF"/>
    <n v="470"/>
    <n v="81.58"/>
    <m/>
    <m/>
    <m/>
    <m/>
    <m/>
    <m/>
    <m/>
    <m/>
    <n v="17"/>
    <n v="81.58"/>
    <n v="-81.58"/>
    <n v="2646.86"/>
    <n v="0"/>
    <n v="470"/>
    <x v="3"/>
    <n v="255"/>
  </r>
  <r>
    <x v="3"/>
    <d v="2018-10-01T00:00:00"/>
    <s v="DivTA"/>
    <m/>
    <s v="Vanguard S&amp;P 500 ETF"/>
    <n v="470"/>
    <n v="567.15"/>
    <m/>
    <m/>
    <m/>
    <m/>
    <m/>
    <m/>
    <m/>
    <m/>
    <n v="6"/>
    <n v="567.15"/>
    <n v="567.15"/>
    <n v="3214.01"/>
    <n v="0"/>
    <n v="470"/>
    <x v="3"/>
    <n v="256"/>
  </r>
  <r>
    <x v="3"/>
    <d v="2018-10-01T00:00:00"/>
    <s v="WHTX"/>
    <m/>
    <s v="Vanguard S&amp;P 500 ETF"/>
    <n v="470"/>
    <n v="85.07"/>
    <m/>
    <m/>
    <m/>
    <m/>
    <m/>
    <m/>
    <m/>
    <m/>
    <n v="17"/>
    <n v="85.07"/>
    <n v="-85.07"/>
    <n v="3128.94"/>
    <n v="0"/>
    <n v="470"/>
    <x v="3"/>
    <n v="257"/>
  </r>
  <r>
    <x v="3"/>
    <d v="2018-12-20T00:00:00"/>
    <s v="DivTA"/>
    <m/>
    <s v="Vanguard S&amp;P 500 ETF"/>
    <n v="470"/>
    <n v="605.83000000000004"/>
    <m/>
    <m/>
    <m/>
    <m/>
    <m/>
    <m/>
    <m/>
    <m/>
    <n v="6"/>
    <n v="605.83000000000004"/>
    <n v="605.83000000000004"/>
    <n v="3734.77"/>
    <n v="0"/>
    <n v="470"/>
    <x v="3"/>
    <n v="258"/>
  </r>
  <r>
    <x v="3"/>
    <d v="2018-12-20T00:00:00"/>
    <s v="WHTX"/>
    <m/>
    <s v="Vanguard S&amp;P 500 ETF"/>
    <n v="470"/>
    <n v="90.87"/>
    <m/>
    <m/>
    <m/>
    <m/>
    <m/>
    <m/>
    <m/>
    <m/>
    <n v="17"/>
    <n v="90.87"/>
    <n v="-90.87"/>
    <n v="3643.9"/>
    <n v="0"/>
    <n v="470"/>
    <x v="3"/>
    <n v="259"/>
  </r>
  <r>
    <x v="3"/>
    <d v="2019-03-26T00:00:00"/>
    <s v="WHTX"/>
    <m/>
    <s v="VOO"/>
    <n v="470"/>
    <n v="102.58"/>
    <m/>
    <m/>
    <m/>
    <m/>
    <m/>
    <m/>
    <m/>
    <m/>
    <n v="17"/>
    <n v="102.58"/>
    <n v="-102.58"/>
    <n v="3541.32"/>
    <n v="0"/>
    <n v="470"/>
    <x v="3"/>
    <n v="260"/>
  </r>
  <r>
    <x v="3"/>
    <d v="2019-03-26T00:00:00"/>
    <s v="DivTA"/>
    <m/>
    <s v="VOO"/>
    <n v="470"/>
    <n v="683.9"/>
    <m/>
    <m/>
    <m/>
    <m/>
    <m/>
    <m/>
    <m/>
    <m/>
    <n v="6"/>
    <n v="683.9"/>
    <n v="683.9"/>
    <n v="4225.22"/>
    <n v="0"/>
    <n v="470"/>
    <x v="3"/>
    <n v="261"/>
  </r>
  <r>
    <x v="3"/>
    <d v="2019-04-03T00:00:00"/>
    <s v="Withdraw"/>
    <m/>
    <s v="* Cash"/>
    <n v="1"/>
    <n v="4200"/>
    <m/>
    <m/>
    <m/>
    <m/>
    <m/>
    <m/>
    <m/>
    <m/>
    <n v="18"/>
    <n v="4200"/>
    <n v="-4200"/>
    <n v="25.22"/>
    <n v="0"/>
    <n v="0"/>
    <x v="0"/>
    <n v="262"/>
  </r>
  <r>
    <x v="3"/>
    <d v="2019-07-02T00:00:00"/>
    <s v="DivTA"/>
    <m/>
    <s v="Vanguard S&amp;P 500 ETF"/>
    <n v="470"/>
    <n v="651.37"/>
    <m/>
    <m/>
    <m/>
    <m/>
    <m/>
    <m/>
    <m/>
    <m/>
    <n v="6"/>
    <n v="651.37"/>
    <n v="651.37"/>
    <n v="676.59"/>
    <n v="0"/>
    <n v="470"/>
    <x v="3"/>
    <n v="263"/>
  </r>
  <r>
    <x v="3"/>
    <d v="2019-07-02T00:00:00"/>
    <s v="WHTX"/>
    <m/>
    <s v="Vanguard S&amp;P 500 ETF"/>
    <n v="470"/>
    <n v="97.7"/>
    <m/>
    <m/>
    <m/>
    <m/>
    <m/>
    <m/>
    <m/>
    <m/>
    <n v="17"/>
    <n v="97.7"/>
    <n v="-97.7"/>
    <n v="578.89"/>
    <n v="0"/>
    <n v="470"/>
    <x v="3"/>
    <n v="264"/>
  </r>
  <r>
    <x v="3"/>
    <d v="2019-10-01T00:00:00"/>
    <s v="DivTA"/>
    <m/>
    <s v="Vanguard S&amp;P 500 ETF"/>
    <n v="470"/>
    <n v="611.66"/>
    <m/>
    <m/>
    <m/>
    <m/>
    <m/>
    <m/>
    <m/>
    <m/>
    <n v="6"/>
    <n v="611.66"/>
    <n v="611.66"/>
    <n v="1190.55"/>
    <n v="0"/>
    <n v="470"/>
    <x v="3"/>
    <n v="265"/>
  </r>
  <r>
    <x v="3"/>
    <d v="2019-10-01T00:00:00"/>
    <s v="WHTX"/>
    <m/>
    <s v="Vanguard S&amp;P 500 ETF"/>
    <n v="470"/>
    <n v="91.74"/>
    <m/>
    <m/>
    <m/>
    <m/>
    <m/>
    <m/>
    <m/>
    <m/>
    <n v="17"/>
    <n v="91.74"/>
    <n v="-91.74"/>
    <n v="1098.81"/>
    <n v="0"/>
    <n v="470"/>
    <x v="3"/>
    <n v="266"/>
  </r>
  <r>
    <x v="3"/>
    <d v="2019-12-27T00:00:00"/>
    <s v="DivTA"/>
    <m/>
    <s v="Vanguard S&amp;P 500 ETF"/>
    <n v="470"/>
    <n v="671.4"/>
    <m/>
    <m/>
    <m/>
    <m/>
    <m/>
    <m/>
    <m/>
    <m/>
    <n v="6"/>
    <n v="671.4"/>
    <n v="671.4"/>
    <n v="1770.21"/>
    <n v="0"/>
    <n v="470"/>
    <x v="3"/>
    <n v="267"/>
  </r>
  <r>
    <x v="3"/>
    <d v="2019-12-27T00:00:00"/>
    <s v="WHTX"/>
    <m/>
    <s v="Vanguard S&amp;P 500 ETF"/>
    <n v="470"/>
    <n v="100.71"/>
    <m/>
    <m/>
    <m/>
    <m/>
    <m/>
    <m/>
    <m/>
    <m/>
    <n v="17"/>
    <n v="100.71"/>
    <n v="-100.71"/>
    <n v="1669.5"/>
    <n v="0"/>
    <n v="470"/>
    <x v="3"/>
    <n v="268"/>
  </r>
  <r>
    <x v="3"/>
    <d v="2020-03-13T00:00:00"/>
    <s v="DivTA"/>
    <m/>
    <s v="Vanguard S&amp;P 500 ETF"/>
    <n v="470"/>
    <n v="553.66"/>
    <m/>
    <m/>
    <m/>
    <m/>
    <m/>
    <m/>
    <m/>
    <m/>
    <n v="6"/>
    <n v="553.66"/>
    <n v="553.66"/>
    <n v="2223.16"/>
    <n v="0"/>
    <n v="470"/>
    <x v="3"/>
    <n v="269"/>
  </r>
  <r>
    <x v="3"/>
    <d v="2020-03-13T00:00:00"/>
    <s v="WHTX"/>
    <m/>
    <s v="Vanguard S&amp;P 500 ETF"/>
    <n v="470"/>
    <n v="83.04"/>
    <m/>
    <m/>
    <m/>
    <m/>
    <m/>
    <m/>
    <m/>
    <m/>
    <n v="17"/>
    <n v="83.04"/>
    <n v="-83.04"/>
    <n v="2140.12"/>
    <n v="0"/>
    <n v="470"/>
    <x v="3"/>
    <n v="270"/>
  </r>
  <r>
    <x v="3"/>
    <d v="2020-07-02T00:00:00"/>
    <s v="DivTA"/>
    <m/>
    <s v="Vanguard S&amp;P 500 ETF"/>
    <n v="470"/>
    <n v="673.65"/>
    <m/>
    <m/>
    <m/>
    <m/>
    <m/>
    <m/>
    <m/>
    <m/>
    <n v="6"/>
    <n v="673.65"/>
    <n v="673.65"/>
    <n v="2813.77"/>
    <n v="0"/>
    <n v="470"/>
    <x v="3"/>
    <n v="271"/>
  </r>
  <r>
    <x v="3"/>
    <d v="2020-07-02T00:00:00"/>
    <s v="WHTX"/>
    <m/>
    <s v="Vanguard S&amp;P 500 ETF"/>
    <n v="470"/>
    <n v="101.04"/>
    <m/>
    <m/>
    <m/>
    <m/>
    <m/>
    <m/>
    <m/>
    <m/>
    <n v="17"/>
    <n v="101.04"/>
    <n v="-101.04"/>
    <n v="2712.73"/>
    <n v="0"/>
    <n v="470"/>
    <x v="3"/>
    <n v="272"/>
  </r>
  <r>
    <x v="3"/>
    <d v="2020-10-02T00:00:00"/>
    <s v="DivTA"/>
    <m/>
    <s v="Vanguard S&amp;P 500 ETF"/>
    <n v="470"/>
    <n v="615"/>
    <m/>
    <m/>
    <m/>
    <m/>
    <m/>
    <m/>
    <m/>
    <m/>
    <n v="6"/>
    <n v="615"/>
    <n v="615"/>
    <n v="3327.73"/>
    <n v="0"/>
    <n v="470"/>
    <x v="3"/>
    <n v="273"/>
  </r>
  <r>
    <x v="3"/>
    <d v="2020-10-02T00:00:00"/>
    <s v="WHTX"/>
    <m/>
    <s v="Vanguard S&amp;P 500 ETF"/>
    <n v="470"/>
    <n v="92.25"/>
    <m/>
    <m/>
    <m/>
    <m/>
    <m/>
    <m/>
    <m/>
    <m/>
    <n v="17"/>
    <n v="92.25"/>
    <n v="-92.25"/>
    <n v="3235.48"/>
    <n v="0"/>
    <n v="470"/>
    <x v="3"/>
    <n v="274"/>
  </r>
  <r>
    <x v="3"/>
    <d v="2020-12-09T00:00:00"/>
    <s v="Withdraw"/>
    <m/>
    <s v="* Cash"/>
    <n v="1"/>
    <n v="3235.48"/>
    <m/>
    <m/>
    <m/>
    <m/>
    <m/>
    <m/>
    <m/>
    <m/>
    <n v="18"/>
    <n v="3235.48"/>
    <n v="-3235.48"/>
    <n v="0"/>
    <n v="0"/>
    <n v="0"/>
    <x v="0"/>
    <n v="275"/>
  </r>
  <r>
    <x v="3"/>
    <d v="2020-12-29T00:00:00"/>
    <s v="DivTA"/>
    <m/>
    <s v="Vanguard S&amp;P 500 ETF"/>
    <n v="470"/>
    <n v="649.96"/>
    <m/>
    <m/>
    <m/>
    <m/>
    <m/>
    <m/>
    <m/>
    <m/>
    <n v="6"/>
    <n v="649.96"/>
    <n v="649.96"/>
    <n v="649.96"/>
    <n v="0"/>
    <n v="470"/>
    <x v="3"/>
    <n v="276"/>
  </r>
  <r>
    <x v="3"/>
    <d v="2020-12-29T00:00:00"/>
    <s v="WHTX"/>
    <m/>
    <s v="Vanguard S&amp;P 500 ETF"/>
    <n v="470"/>
    <n v="97.49"/>
    <m/>
    <m/>
    <m/>
    <m/>
    <m/>
    <m/>
    <m/>
    <m/>
    <n v="17"/>
    <n v="97.49"/>
    <n v="-97.49"/>
    <n v="552.47"/>
    <n v="0"/>
    <n v="470"/>
    <x v="3"/>
    <n v="277"/>
  </r>
  <r>
    <x v="3"/>
    <d v="2021-01-14T00:00:00"/>
    <s v="Deposit"/>
    <m/>
    <s v="* Cash"/>
    <n v="1"/>
    <n v="3235.48"/>
    <m/>
    <m/>
    <m/>
    <m/>
    <m/>
    <m/>
    <m/>
    <m/>
    <n v="4"/>
    <n v="3235.48"/>
    <n v="3235.48"/>
    <n v="3787.95"/>
    <n v="0"/>
    <n v="0"/>
    <x v="0"/>
    <n v="278"/>
  </r>
  <r>
    <x v="3"/>
    <d v="2021-01-18T00:00:00"/>
    <s v="Withdraw"/>
    <m/>
    <s v="* Cash"/>
    <n v="1"/>
    <n v="3787.95"/>
    <m/>
    <m/>
    <s v="CAD: 4770.92"/>
    <m/>
    <m/>
    <n v="1.2594992009999999"/>
    <m/>
    <m/>
    <n v="18"/>
    <n v="3787.95"/>
    <n v="-3787.95"/>
    <n v="0"/>
    <n v="0"/>
    <n v="0"/>
    <x v="0"/>
    <n v="279"/>
  </r>
  <r>
    <x v="4"/>
    <d v="2015-02-12T00:00:00"/>
    <s v="Deposit"/>
    <s v="CashTransferIn"/>
    <s v="* Cash"/>
    <n v="1"/>
    <n v="30635.65"/>
    <m/>
    <m/>
    <m/>
    <m/>
    <m/>
    <m/>
    <m/>
    <m/>
    <n v="4"/>
    <n v="30635.65"/>
    <n v="30635.65"/>
    <n v="30635.65"/>
    <n v="0"/>
    <n v="0"/>
    <x v="0"/>
    <n v="280"/>
  </r>
  <r>
    <x v="4"/>
    <d v="2015-02-16T00:00:00"/>
    <s v="Int"/>
    <m/>
    <s v="* Cash"/>
    <n v="1"/>
    <n v="0.08"/>
    <m/>
    <m/>
    <m/>
    <m/>
    <m/>
    <m/>
    <m/>
    <m/>
    <n v="8"/>
    <n v="0.08"/>
    <n v="0.08"/>
    <n v="30635.73"/>
    <n v="0"/>
    <n v="0"/>
    <x v="0"/>
    <n v="281"/>
  </r>
  <r>
    <x v="4"/>
    <d v="2015-03-20T00:00:00"/>
    <s v="Int"/>
    <m/>
    <s v="* Cash"/>
    <n v="1"/>
    <n v="0.48"/>
    <m/>
    <m/>
    <m/>
    <m/>
    <m/>
    <m/>
    <m/>
    <m/>
    <n v="8"/>
    <n v="0.48"/>
    <n v="0.48"/>
    <n v="30636.21"/>
    <n v="0"/>
    <n v="0"/>
    <x v="0"/>
    <n v="282"/>
  </r>
  <r>
    <x v="4"/>
    <d v="2015-05-05T00:00:00"/>
    <s v="Deposit"/>
    <m/>
    <s v="* Cash"/>
    <n v="1"/>
    <n v="3682.52"/>
    <m/>
    <m/>
    <s v="Transfer from W-TFSA-CAD"/>
    <m/>
    <m/>
    <n v="1.2221"/>
    <m/>
    <m/>
    <n v="4"/>
    <n v="3682.52"/>
    <n v="3682.52"/>
    <n v="34318.730000000003"/>
    <n v="0"/>
    <n v="0"/>
    <x v="0"/>
    <n v="283"/>
  </r>
  <r>
    <x v="4"/>
    <d v="2015-05-22T00:00:00"/>
    <s v="Int"/>
    <m/>
    <s v="* Cash"/>
    <n v="1"/>
    <n v="0.03"/>
    <m/>
    <m/>
    <m/>
    <m/>
    <m/>
    <m/>
    <m/>
    <m/>
    <n v="8"/>
    <n v="0.03"/>
    <n v="0.03"/>
    <n v="34318.76"/>
    <n v="0"/>
    <n v="0"/>
    <x v="0"/>
    <n v="284"/>
  </r>
  <r>
    <x v="4"/>
    <d v="2015-06-19T00:00:00"/>
    <s v="Int"/>
    <s v=""/>
    <s v="* Cash"/>
    <n v="0"/>
    <n v="7.0000000000000007E-2"/>
    <m/>
    <m/>
    <m/>
    <m/>
    <m/>
    <m/>
    <m/>
    <m/>
    <n v="8"/>
    <n v="7.0000000000000007E-2"/>
    <n v="7.0000000000000007E-2"/>
    <n v="34318.83"/>
    <n v="0"/>
    <n v="0"/>
    <x v="0"/>
    <n v="285"/>
  </r>
  <r>
    <x v="4"/>
    <d v="2015-08-21T00:00:00"/>
    <s v="Int"/>
    <m/>
    <s v="* Cash"/>
    <n v="1"/>
    <n v="0.01"/>
    <m/>
    <m/>
    <m/>
    <m/>
    <m/>
    <m/>
    <m/>
    <m/>
    <n v="8"/>
    <n v="0.01"/>
    <n v="0.01"/>
    <n v="34318.839999999997"/>
    <n v="0"/>
    <n v="0"/>
    <x v="0"/>
    <n v="286"/>
  </r>
  <r>
    <x v="4"/>
    <d v="2015-09-18T00:00:00"/>
    <s v="Int"/>
    <m/>
    <s v="* Cash"/>
    <n v="1"/>
    <n v="0.01"/>
    <m/>
    <m/>
    <m/>
    <m/>
    <m/>
    <m/>
    <m/>
    <m/>
    <n v="8"/>
    <n v="0.01"/>
    <n v="0.01"/>
    <n v="34318.85"/>
    <n v="0"/>
    <n v="0"/>
    <x v="0"/>
    <n v="287"/>
  </r>
  <r>
    <x v="4"/>
    <d v="2015-10-23T00:00:00"/>
    <s v="Int"/>
    <m/>
    <s v="* Cash"/>
    <n v="1"/>
    <n v="0.01"/>
    <m/>
    <m/>
    <m/>
    <m/>
    <m/>
    <m/>
    <m/>
    <m/>
    <n v="8"/>
    <n v="0.01"/>
    <n v="0.01"/>
    <n v="34318.86"/>
    <n v="0"/>
    <n v="0"/>
    <x v="0"/>
    <n v="288"/>
  </r>
  <r>
    <x v="4"/>
    <d v="2015-11-20T00:00:00"/>
    <s v="Int"/>
    <m/>
    <s v="* Cash"/>
    <n v="1"/>
    <n v="0.01"/>
    <m/>
    <m/>
    <m/>
    <m/>
    <m/>
    <m/>
    <m/>
    <m/>
    <n v="8"/>
    <n v="0.01"/>
    <n v="0.01"/>
    <n v="34318.870000000003"/>
    <n v="0"/>
    <n v="0"/>
    <x v="0"/>
    <n v="289"/>
  </r>
  <r>
    <x v="4"/>
    <d v="2015-12-18T00:00:00"/>
    <s v="Int"/>
    <m/>
    <s v="* Cash"/>
    <n v="1"/>
    <n v="0.01"/>
    <m/>
    <m/>
    <m/>
    <m/>
    <m/>
    <m/>
    <m/>
    <m/>
    <n v="8"/>
    <n v="0.01"/>
    <n v="0.01"/>
    <n v="34318.879999999997"/>
    <n v="0"/>
    <n v="0"/>
    <x v="0"/>
    <n v="290"/>
  </r>
  <r>
    <x v="4"/>
    <d v="2016-01-06T00:00:00"/>
    <s v="Deposit"/>
    <m/>
    <s v="* Cash"/>
    <n v="1"/>
    <n v="3859.11"/>
    <m/>
    <m/>
    <m/>
    <m/>
    <m/>
    <n v="1.4252"/>
    <m/>
    <m/>
    <n v="4"/>
    <n v="3859.11"/>
    <n v="3859.11"/>
    <n v="38177.99"/>
    <n v="0"/>
    <n v="0"/>
    <x v="0"/>
    <n v="291"/>
  </r>
  <r>
    <x v="4"/>
    <d v="2016-01-22T00:00:00"/>
    <s v="Int"/>
    <m/>
    <s v="* Cash"/>
    <n v="1"/>
    <n v="0.04"/>
    <m/>
    <m/>
    <m/>
    <m/>
    <m/>
    <m/>
    <m/>
    <m/>
    <n v="8"/>
    <n v="0.04"/>
    <n v="0.04"/>
    <n v="38178.03"/>
    <n v="0"/>
    <n v="0"/>
    <x v="0"/>
    <n v="292"/>
  </r>
  <r>
    <x v="4"/>
    <d v="2016-02-19T00:00:00"/>
    <s v="Int"/>
    <m/>
    <s v="* Cash"/>
    <n v="1"/>
    <n v="0.1"/>
    <m/>
    <m/>
    <m/>
    <m/>
    <m/>
    <m/>
    <m/>
    <m/>
    <n v="8"/>
    <n v="0.1"/>
    <n v="0.1"/>
    <n v="38178.129999999997"/>
    <n v="0"/>
    <n v="0"/>
    <x v="0"/>
    <n v="293"/>
  </r>
  <r>
    <x v="4"/>
    <d v="2016-03-02T00:00:00"/>
    <s v="Buy"/>
    <m/>
    <s v="VEA"/>
    <n v="944"/>
    <n v="34.590000000000003"/>
    <n v="9.99"/>
    <m/>
    <m/>
    <m/>
    <m/>
    <m/>
    <m/>
    <m/>
    <n v="2"/>
    <n v="32662.95"/>
    <n v="-32662.95"/>
    <n v="5515.18"/>
    <n v="944"/>
    <n v="944"/>
    <x v="8"/>
    <n v="294"/>
  </r>
  <r>
    <x v="4"/>
    <d v="2016-03-18T00:00:00"/>
    <s v="Int"/>
    <m/>
    <s v="* Cash"/>
    <n v="1"/>
    <n v="0.06"/>
    <m/>
    <m/>
    <m/>
    <m/>
    <m/>
    <m/>
    <m/>
    <m/>
    <n v="8"/>
    <n v="0.06"/>
    <n v="0.06"/>
    <n v="5515.24"/>
    <n v="0"/>
    <n v="0"/>
    <x v="0"/>
    <n v="295"/>
  </r>
  <r>
    <x v="4"/>
    <d v="2016-03-21T00:00:00"/>
    <s v="DivTA"/>
    <m/>
    <s v="Vanguard FTSE DEV MKT ETF"/>
    <n v="944"/>
    <n v="148.21"/>
    <m/>
    <m/>
    <m/>
    <m/>
    <m/>
    <m/>
    <m/>
    <m/>
    <n v="6"/>
    <n v="148.21"/>
    <n v="148.21"/>
    <n v="5663.45"/>
    <n v="0"/>
    <n v="944"/>
    <x v="8"/>
    <n v="296"/>
  </r>
  <r>
    <x v="4"/>
    <d v="2016-03-21T00:00:00"/>
    <s v="WHTX"/>
    <m/>
    <s v="Vanguard FTSE DEV MKT ETF"/>
    <n v="944"/>
    <n v="22.23"/>
    <m/>
    <m/>
    <m/>
    <m/>
    <m/>
    <m/>
    <m/>
    <m/>
    <n v="17"/>
    <n v="22.23"/>
    <n v="-22.23"/>
    <n v="5641.22"/>
    <n v="0"/>
    <n v="944"/>
    <x v="8"/>
    <n v="297"/>
  </r>
  <r>
    <x v="4"/>
    <d v="2016-06-20T00:00:00"/>
    <s v="DivTA"/>
    <m/>
    <s v="Vanguard FTSE DEV MKT ETF"/>
    <n v="944"/>
    <n v="455.01"/>
    <m/>
    <m/>
    <m/>
    <m/>
    <m/>
    <m/>
    <m/>
    <m/>
    <n v="6"/>
    <n v="455.01"/>
    <n v="455.01"/>
    <n v="6096.23"/>
    <n v="0"/>
    <n v="944"/>
    <x v="8"/>
    <n v="298"/>
  </r>
  <r>
    <x v="4"/>
    <d v="2016-06-20T00:00:00"/>
    <s v="WHTX"/>
    <m/>
    <s v="Vanguard FTSE DEV MKT ETF"/>
    <n v="944"/>
    <n v="68.25"/>
    <m/>
    <m/>
    <m/>
    <m/>
    <m/>
    <m/>
    <m/>
    <m/>
    <n v="17"/>
    <n v="68.25"/>
    <n v="-68.25"/>
    <n v="6027.98"/>
    <n v="0"/>
    <n v="944"/>
    <x v="8"/>
    <n v="299"/>
  </r>
  <r>
    <x v="4"/>
    <d v="2016-08-19T00:00:00"/>
    <s v="Int"/>
    <m/>
    <s v="* Cash"/>
    <n v="1"/>
    <n v="0.01"/>
    <m/>
    <m/>
    <m/>
    <m/>
    <m/>
    <m/>
    <m/>
    <m/>
    <n v="8"/>
    <n v="0.01"/>
    <n v="0.01"/>
    <n v="6027.99"/>
    <n v="0"/>
    <n v="0"/>
    <x v="0"/>
    <n v="300"/>
  </r>
  <r>
    <x v="4"/>
    <d v="2016-09-19T00:00:00"/>
    <s v="DivTA"/>
    <m/>
    <s v="Vanguard FTSE DEV MKT ETF"/>
    <n v="944"/>
    <n v="165.2"/>
    <m/>
    <m/>
    <m/>
    <m/>
    <m/>
    <m/>
    <m/>
    <m/>
    <n v="6"/>
    <n v="165.2"/>
    <n v="165.2"/>
    <n v="6193.19"/>
    <n v="0"/>
    <n v="944"/>
    <x v="8"/>
    <n v="301"/>
  </r>
  <r>
    <x v="4"/>
    <d v="2016-09-19T00:00:00"/>
    <s v="WHTX"/>
    <m/>
    <s v="Vanguard FTSE DEV MKT ETF"/>
    <n v="944"/>
    <n v="24.78"/>
    <m/>
    <m/>
    <m/>
    <m/>
    <m/>
    <m/>
    <m/>
    <m/>
    <n v="17"/>
    <n v="24.78"/>
    <n v="-24.78"/>
    <n v="6168.41"/>
    <n v="0"/>
    <n v="944"/>
    <x v="8"/>
    <n v="302"/>
  </r>
  <r>
    <x v="4"/>
    <d v="2016-09-23T00:00:00"/>
    <s v="Int"/>
    <m/>
    <s v="* Cash"/>
    <n v="1"/>
    <n v="0.01"/>
    <m/>
    <m/>
    <m/>
    <m/>
    <m/>
    <m/>
    <m/>
    <m/>
    <n v="8"/>
    <n v="0.01"/>
    <n v="0.01"/>
    <n v="6168.42"/>
    <n v="0"/>
    <n v="0"/>
    <x v="0"/>
    <n v="303"/>
  </r>
  <r>
    <x v="4"/>
    <d v="2016-10-21T00:00:00"/>
    <s v="Int"/>
    <m/>
    <s v="* Cash"/>
    <n v="1"/>
    <n v="0.01"/>
    <m/>
    <m/>
    <m/>
    <m/>
    <m/>
    <m/>
    <m/>
    <m/>
    <n v="8"/>
    <n v="0.01"/>
    <n v="0.01"/>
    <n v="6168.43"/>
    <n v="0"/>
    <n v="0"/>
    <x v="0"/>
    <n v="304"/>
  </r>
  <r>
    <x v="4"/>
    <d v="2016-11-18T00:00:00"/>
    <s v="Int"/>
    <m/>
    <s v="* Cash"/>
    <n v="1"/>
    <n v="0.01"/>
    <m/>
    <m/>
    <m/>
    <m/>
    <m/>
    <m/>
    <m/>
    <m/>
    <n v="8"/>
    <n v="0.01"/>
    <n v="0.01"/>
    <n v="6168.44"/>
    <n v="0"/>
    <n v="0"/>
    <x v="0"/>
    <n v="305"/>
  </r>
  <r>
    <x v="4"/>
    <d v="2016-12-23T00:00:00"/>
    <s v="Int"/>
    <m/>
    <s v="* Cash"/>
    <n v="1"/>
    <n v="0.01"/>
    <m/>
    <m/>
    <m/>
    <m/>
    <m/>
    <m/>
    <m/>
    <m/>
    <n v="8"/>
    <n v="0.01"/>
    <n v="0.01"/>
    <n v="6168.45"/>
    <n v="0"/>
    <n v="0"/>
    <x v="0"/>
    <n v="306"/>
  </r>
  <r>
    <x v="4"/>
    <d v="2016-12-29T00:00:00"/>
    <s v="DivTA"/>
    <m/>
    <s v="Vanguard FTSE DEV MKT ETF"/>
    <n v="944"/>
    <n v="283.2"/>
    <m/>
    <m/>
    <m/>
    <m/>
    <m/>
    <m/>
    <m/>
    <m/>
    <n v="6"/>
    <n v="283.2"/>
    <n v="283.2"/>
    <n v="6451.65"/>
    <n v="0"/>
    <n v="944"/>
    <x v="8"/>
    <n v="307"/>
  </r>
  <r>
    <x v="4"/>
    <d v="2016-12-29T00:00:00"/>
    <s v="WHTX"/>
    <m/>
    <s v="Vanguard FTSE DEV MKT ETF"/>
    <n v="944"/>
    <n v="42.48"/>
    <m/>
    <m/>
    <m/>
    <m/>
    <m/>
    <m/>
    <m/>
    <m/>
    <n v="17"/>
    <n v="42.48"/>
    <n v="-42.48"/>
    <n v="6409.17"/>
    <n v="0"/>
    <n v="944"/>
    <x v="8"/>
    <n v="308"/>
  </r>
  <r>
    <x v="4"/>
    <d v="2017-01-18T00:00:00"/>
    <s v="Deposit"/>
    <s v="CashTransferIn"/>
    <s v="* Cash"/>
    <n v="1"/>
    <n v="4134.41"/>
    <m/>
    <m/>
    <m/>
    <m/>
    <m/>
    <n v="1.3302989999999999"/>
    <m/>
    <m/>
    <n v="4"/>
    <n v="4134.41"/>
    <n v="4134.41"/>
    <n v="10543.58"/>
    <n v="0"/>
    <n v="0"/>
    <x v="0"/>
    <n v="309"/>
  </r>
  <r>
    <x v="4"/>
    <d v="2017-01-18T00:00:00"/>
    <s v="Buy"/>
    <m/>
    <s v="Vanguard FTSE DEV MKT ETF"/>
    <n v="134"/>
    <n v="37.590000000000003"/>
    <n v="9.99"/>
    <m/>
    <m/>
    <m/>
    <m/>
    <m/>
    <m/>
    <m/>
    <n v="2"/>
    <n v="5047.05"/>
    <n v="-5047.05"/>
    <n v="5496.53"/>
    <n v="134"/>
    <n v="1078"/>
    <x v="8"/>
    <n v="310"/>
  </r>
  <r>
    <x v="4"/>
    <d v="2017-01-20T00:00:00"/>
    <s v="Int"/>
    <m/>
    <s v="* Cash"/>
    <n v="1"/>
    <n v="0.01"/>
    <m/>
    <m/>
    <m/>
    <m/>
    <m/>
    <m/>
    <m/>
    <m/>
    <n v="8"/>
    <n v="0.01"/>
    <n v="0.01"/>
    <n v="5496.54"/>
    <n v="0"/>
    <n v="0"/>
    <x v="0"/>
    <n v="311"/>
  </r>
  <r>
    <x v="4"/>
    <d v="2017-02-24T00:00:00"/>
    <s v="Int"/>
    <m/>
    <s v="* Cash"/>
    <n v="1"/>
    <n v="0.01"/>
    <m/>
    <m/>
    <m/>
    <m/>
    <m/>
    <m/>
    <m/>
    <m/>
    <n v="8"/>
    <n v="0.01"/>
    <n v="0.01"/>
    <n v="5496.55"/>
    <n v="0"/>
    <n v="0"/>
    <x v="0"/>
    <n v="312"/>
  </r>
  <r>
    <x v="4"/>
    <d v="2017-03-30T00:00:00"/>
    <s v="DivTA"/>
    <m/>
    <s v="Vanguard FTSE DEV MKT ETF"/>
    <n v="1078"/>
    <n v="161.69999999999999"/>
    <m/>
    <m/>
    <m/>
    <m/>
    <m/>
    <m/>
    <m/>
    <m/>
    <n v="6"/>
    <n v="161.69999999999999"/>
    <n v="161.69999999999999"/>
    <n v="5658.25"/>
    <n v="0"/>
    <n v="1078"/>
    <x v="8"/>
    <n v="313"/>
  </r>
  <r>
    <x v="4"/>
    <d v="2017-03-30T00:00:00"/>
    <s v="WHTX"/>
    <m/>
    <s v="Vanguard FTSE DEV MKT ETF"/>
    <n v="1078"/>
    <n v="24.26"/>
    <m/>
    <m/>
    <m/>
    <m/>
    <m/>
    <m/>
    <m/>
    <m/>
    <n v="17"/>
    <n v="24.26"/>
    <n v="-24.26"/>
    <n v="5633.99"/>
    <n v="0"/>
    <n v="1078"/>
    <x v="8"/>
    <n v="314"/>
  </r>
  <r>
    <x v="4"/>
    <d v="2017-03-30T00:00:00"/>
    <s v="BuyTA"/>
    <s v="DRIP"/>
    <s v="Vanguard FTSE DEV MKT ETF"/>
    <n v="3"/>
    <n v="118.39"/>
    <m/>
    <m/>
    <m/>
    <m/>
    <m/>
    <m/>
    <m/>
    <m/>
    <n v="3"/>
    <n v="118.39"/>
    <n v="-118.39"/>
    <n v="5515.6"/>
    <n v="3"/>
    <n v="1081"/>
    <x v="8"/>
    <n v="315"/>
  </r>
  <r>
    <x v="4"/>
    <d v="2017-06-27T00:00:00"/>
    <s v="DivTA"/>
    <m/>
    <s v="Vanguard FTSE DEV MKT ETF"/>
    <n v="1081"/>
    <n v="521.04"/>
    <m/>
    <m/>
    <m/>
    <m/>
    <m/>
    <m/>
    <m/>
    <m/>
    <n v="6"/>
    <n v="521.04"/>
    <n v="521.04"/>
    <n v="6036.64"/>
    <n v="0"/>
    <n v="1081"/>
    <x v="8"/>
    <n v="316"/>
  </r>
  <r>
    <x v="4"/>
    <d v="2017-06-27T00:00:00"/>
    <s v="WHTX"/>
    <m/>
    <s v="Vanguard FTSE DEV MKT ETF"/>
    <n v="1081"/>
    <n v="78.16"/>
    <m/>
    <m/>
    <m/>
    <m/>
    <m/>
    <m/>
    <m/>
    <m/>
    <n v="17"/>
    <n v="78.16"/>
    <n v="-78.16"/>
    <n v="5958.48"/>
    <n v="0"/>
    <n v="1081"/>
    <x v="8"/>
    <n v="317"/>
  </r>
  <r>
    <x v="4"/>
    <d v="2017-06-27T00:00:00"/>
    <s v="BuyTA"/>
    <s v="DRIP"/>
    <s v="Vanguard FTSE DEV MKT ETF"/>
    <n v="10"/>
    <n v="412.69"/>
    <m/>
    <m/>
    <m/>
    <m/>
    <m/>
    <m/>
    <m/>
    <m/>
    <n v="3"/>
    <n v="412.69"/>
    <n v="-412.69"/>
    <n v="5545.79"/>
    <n v="10"/>
    <n v="1091"/>
    <x v="8"/>
    <n v="318"/>
  </r>
  <r>
    <x v="4"/>
    <d v="2017-09-25T00:00:00"/>
    <s v="DivTA"/>
    <m/>
    <s v="Vanguard FTSE DEV MKT ETF"/>
    <n v="1091"/>
    <n v="195.29"/>
    <m/>
    <m/>
    <m/>
    <m/>
    <m/>
    <m/>
    <m/>
    <m/>
    <n v="6"/>
    <n v="195.29"/>
    <n v="195.29"/>
    <n v="5741.08"/>
    <n v="0"/>
    <n v="1091"/>
    <x v="8"/>
    <n v="319"/>
  </r>
  <r>
    <x v="4"/>
    <d v="2017-09-25T00:00:00"/>
    <s v="WHTX"/>
    <m/>
    <s v="Vanguard FTSE DEV MKT ETF"/>
    <n v="1091"/>
    <n v="29.29"/>
    <m/>
    <m/>
    <m/>
    <m/>
    <m/>
    <m/>
    <m/>
    <m/>
    <n v="17"/>
    <n v="29.29"/>
    <n v="-29.29"/>
    <n v="5711.79"/>
    <n v="0"/>
    <n v="1091"/>
    <x v="8"/>
    <n v="320"/>
  </r>
  <r>
    <x v="4"/>
    <d v="2017-09-25T00:00:00"/>
    <s v="BuyTA"/>
    <s v="DRIP"/>
    <s v="Vanguard FTSE DEV MKT ETF"/>
    <n v="3"/>
    <n v="129.66"/>
    <m/>
    <m/>
    <m/>
    <m/>
    <m/>
    <m/>
    <m/>
    <m/>
    <n v="3"/>
    <n v="129.66"/>
    <n v="-129.66"/>
    <n v="5582.13"/>
    <n v="3"/>
    <n v="1094"/>
    <x v="8"/>
    <n v="321"/>
  </r>
  <r>
    <x v="4"/>
    <d v="2017-12-27T00:00:00"/>
    <s v="DivTA"/>
    <m/>
    <s v="Vanguard FTSE DEV MKT ETF"/>
    <n v="1094"/>
    <n v="472.06"/>
    <m/>
    <m/>
    <m/>
    <m/>
    <m/>
    <m/>
    <m/>
    <m/>
    <n v="6"/>
    <n v="472.06"/>
    <n v="472.06"/>
    <n v="6054.19"/>
    <n v="0"/>
    <n v="1094"/>
    <x v="8"/>
    <n v="322"/>
  </r>
  <r>
    <x v="4"/>
    <d v="2017-12-27T00:00:00"/>
    <s v="WHTX"/>
    <m/>
    <s v="Vanguard FTSE DEV MKT ETF"/>
    <n v="1094"/>
    <n v="70.81"/>
    <m/>
    <m/>
    <m/>
    <m/>
    <m/>
    <m/>
    <m/>
    <m/>
    <n v="17"/>
    <n v="70.81"/>
    <n v="-70.81"/>
    <n v="5983.38"/>
    <n v="0"/>
    <n v="1094"/>
    <x v="8"/>
    <n v="323"/>
  </r>
  <r>
    <x v="4"/>
    <d v="2017-12-27T00:00:00"/>
    <s v="BuyTA"/>
    <s v="DRIP"/>
    <s v="Vanguard FTSE DEV MKT ETF"/>
    <n v="8"/>
    <n v="357.8"/>
    <m/>
    <m/>
    <m/>
    <m/>
    <m/>
    <m/>
    <m/>
    <m/>
    <n v="3"/>
    <n v="357.8"/>
    <n v="-357.8"/>
    <n v="5625.58"/>
    <n v="8"/>
    <n v="1102"/>
    <x v="8"/>
    <n v="324"/>
  </r>
  <r>
    <x v="4"/>
    <d v="2018-03-29T00:00:00"/>
    <s v="DivTA"/>
    <m/>
    <s v="Vanguard FTSE DEV MKT ETF"/>
    <n v="1102"/>
    <n v="177.97"/>
    <m/>
    <m/>
    <m/>
    <m/>
    <m/>
    <m/>
    <m/>
    <m/>
    <n v="6"/>
    <n v="177.97"/>
    <n v="177.97"/>
    <n v="5803.55"/>
    <n v="0"/>
    <n v="1102"/>
    <x v="8"/>
    <n v="325"/>
  </r>
  <r>
    <x v="4"/>
    <d v="2018-03-29T00:00:00"/>
    <s v="WHTX"/>
    <m/>
    <s v="Vanguard FTSE DEV MKT ETF"/>
    <n v="1102"/>
    <n v="26.7"/>
    <m/>
    <m/>
    <m/>
    <m/>
    <m/>
    <m/>
    <m/>
    <m/>
    <n v="17"/>
    <n v="26.7"/>
    <n v="-26.7"/>
    <n v="5776.85"/>
    <n v="0"/>
    <n v="1102"/>
    <x v="8"/>
    <n v="326"/>
  </r>
  <r>
    <x v="4"/>
    <d v="2018-03-29T00:00:00"/>
    <s v="BuyTA"/>
    <s v="DRIP"/>
    <s v="Vanguard FTSE DEV MKT ETF"/>
    <n v="3"/>
    <n v="132.77000000000001"/>
    <m/>
    <m/>
    <m/>
    <m/>
    <m/>
    <m/>
    <m/>
    <m/>
    <n v="3"/>
    <n v="132.77000000000001"/>
    <n v="-132.77000000000001"/>
    <n v="5644.08"/>
    <n v="3"/>
    <n v="1105"/>
    <x v="8"/>
    <n v="327"/>
  </r>
  <r>
    <x v="4"/>
    <d v="2018-06-27T00:00:00"/>
    <s v="DivTA"/>
    <m/>
    <s v="Vanguard FTSE DEV MKT ETF"/>
    <n v="1105"/>
    <n v="596.91999999999996"/>
    <m/>
    <m/>
    <m/>
    <m/>
    <m/>
    <m/>
    <m/>
    <m/>
    <n v="6"/>
    <n v="596.91999999999996"/>
    <n v="596.91999999999996"/>
    <n v="6241"/>
    <n v="0"/>
    <n v="1105"/>
    <x v="8"/>
    <n v="328"/>
  </r>
  <r>
    <x v="4"/>
    <d v="2018-06-27T00:00:00"/>
    <s v="WHTX"/>
    <m/>
    <s v="Vanguard FTSE DEV MKT ETF"/>
    <n v="1105"/>
    <n v="89.54"/>
    <m/>
    <m/>
    <m/>
    <m/>
    <m/>
    <m/>
    <m/>
    <m/>
    <n v="17"/>
    <n v="89.54"/>
    <n v="-89.54"/>
    <n v="6151.46"/>
    <n v="0"/>
    <n v="1105"/>
    <x v="8"/>
    <n v="329"/>
  </r>
  <r>
    <x v="4"/>
    <d v="2018-06-27T00:00:00"/>
    <s v="BuyTA"/>
    <s v="DRIP"/>
    <s v="Vanguard FTSE DEV MKT ETF"/>
    <n v="13"/>
    <n v="558.73"/>
    <m/>
    <m/>
    <m/>
    <m/>
    <m/>
    <m/>
    <m/>
    <m/>
    <n v="3"/>
    <n v="558.73"/>
    <n v="-558.73"/>
    <n v="5592.73"/>
    <n v="13"/>
    <n v="1118"/>
    <x v="8"/>
    <n v="330"/>
  </r>
  <r>
    <x v="4"/>
    <d v="2018-10-01T00:00:00"/>
    <s v="DivTA"/>
    <m/>
    <s v="Vanguard FTSE DEV MKT ETF"/>
    <n v="1118"/>
    <n v="177.09"/>
    <m/>
    <m/>
    <m/>
    <m/>
    <m/>
    <m/>
    <m/>
    <m/>
    <n v="6"/>
    <n v="177.09"/>
    <n v="177.09"/>
    <n v="5769.82"/>
    <n v="0"/>
    <n v="1118"/>
    <x v="8"/>
    <n v="331"/>
  </r>
  <r>
    <x v="4"/>
    <d v="2018-10-01T00:00:00"/>
    <s v="WHTX"/>
    <m/>
    <s v="Vanguard FTSE DEV MKT ETF"/>
    <n v="1118"/>
    <n v="26.56"/>
    <m/>
    <m/>
    <m/>
    <m/>
    <m/>
    <m/>
    <m/>
    <m/>
    <n v="17"/>
    <n v="26.56"/>
    <n v="-26.56"/>
    <n v="5743.26"/>
    <n v="0"/>
    <n v="1118"/>
    <x v="8"/>
    <n v="332"/>
  </r>
  <r>
    <x v="4"/>
    <d v="2018-10-01T00:00:00"/>
    <s v="BuyTA"/>
    <s v="DRIP"/>
    <s v="Vanguard FTSE DEV MKT ETF"/>
    <n v="4"/>
    <n v="173.66"/>
    <m/>
    <m/>
    <m/>
    <m/>
    <m/>
    <m/>
    <m/>
    <m/>
    <n v="3"/>
    <n v="173.66"/>
    <n v="-173.66"/>
    <n v="5569.6"/>
    <n v="4"/>
    <n v="1122"/>
    <x v="8"/>
    <n v="333"/>
  </r>
  <r>
    <x v="4"/>
    <d v="2018-12-28T00:00:00"/>
    <s v="DivTA"/>
    <m/>
    <s v="Vanguard FTSE DEV MKT ETF"/>
    <n v="1122"/>
    <n v="430.51"/>
    <m/>
    <m/>
    <m/>
    <m/>
    <m/>
    <m/>
    <m/>
    <m/>
    <n v="6"/>
    <n v="430.51"/>
    <n v="430.51"/>
    <n v="6000.11"/>
    <n v="0"/>
    <n v="1122"/>
    <x v="8"/>
    <n v="334"/>
  </r>
  <r>
    <x v="4"/>
    <d v="2018-12-28T00:00:00"/>
    <s v="WHTX"/>
    <m/>
    <s v="Vanguard FTSE DEV MKT ETF"/>
    <n v="1122"/>
    <n v="64.58"/>
    <m/>
    <m/>
    <m/>
    <m/>
    <m/>
    <m/>
    <m/>
    <m/>
    <n v="17"/>
    <n v="64.58"/>
    <n v="-64.58"/>
    <n v="5935.53"/>
    <n v="0"/>
    <n v="1122"/>
    <x v="8"/>
    <n v="335"/>
  </r>
  <r>
    <x v="4"/>
    <d v="2018-12-28T00:00:00"/>
    <s v="BuyTA"/>
    <s v="DRIP"/>
    <s v="Vanguard FTSE DEV MKT ETF"/>
    <n v="9"/>
    <n v="334.51"/>
    <m/>
    <m/>
    <m/>
    <m/>
    <m/>
    <m/>
    <m/>
    <m/>
    <n v="3"/>
    <n v="334.51"/>
    <n v="-334.51"/>
    <n v="5601.02"/>
    <n v="9"/>
    <n v="1131"/>
    <x v="8"/>
    <n v="336"/>
  </r>
  <r>
    <x v="4"/>
    <d v="2019-04-02T00:00:00"/>
    <s v="WHTX"/>
    <m/>
    <s v="Vanguard FTSE DEV MKT ETF"/>
    <n v="1131"/>
    <n v="29.69"/>
    <m/>
    <m/>
    <m/>
    <m/>
    <m/>
    <m/>
    <m/>
    <m/>
    <n v="17"/>
    <n v="29.69"/>
    <n v="-29.69"/>
    <n v="5571.33"/>
    <n v="0"/>
    <n v="1131"/>
    <x v="8"/>
    <n v="337"/>
  </r>
  <r>
    <x v="4"/>
    <d v="2019-04-02T00:00:00"/>
    <s v="DivTA"/>
    <m/>
    <s v="Vanguard FTSE DEV MKT ETF"/>
    <n v="1131"/>
    <n v="197.93"/>
    <m/>
    <m/>
    <m/>
    <m/>
    <m/>
    <m/>
    <m/>
    <m/>
    <n v="6"/>
    <n v="197.93"/>
    <n v="197.93"/>
    <n v="5769.26"/>
    <n v="0"/>
    <n v="1131"/>
    <x v="8"/>
    <n v="338"/>
  </r>
  <r>
    <x v="4"/>
    <d v="2019-04-02T00:00:00"/>
    <s v="BuyTA"/>
    <s v="DRIP"/>
    <s v="Vanguard FTSE DEV MKT ETF"/>
    <n v="4"/>
    <n v="165.38"/>
    <m/>
    <m/>
    <m/>
    <m/>
    <m/>
    <m/>
    <m/>
    <m/>
    <n v="3"/>
    <n v="165.38"/>
    <n v="-165.38"/>
    <n v="5603.88"/>
    <n v="4"/>
    <n v="1135"/>
    <x v="8"/>
    <n v="339"/>
  </r>
  <r>
    <x v="4"/>
    <d v="2019-05-15T00:00:00"/>
    <s v="SymbolTransferIn"/>
    <m/>
    <s v="DLR-U.TO"/>
    <n v="846"/>
    <n v="10.1"/>
    <m/>
    <m/>
    <m/>
    <m/>
    <m/>
    <n v="1.348436"/>
    <m/>
    <m/>
    <n v="14"/>
    <n v="8544.6"/>
    <n v="0"/>
    <n v="5603.88"/>
    <n v="846"/>
    <n v="846"/>
    <x v="5"/>
    <n v="340"/>
  </r>
  <r>
    <x v="4"/>
    <d v="2019-05-15T00:00:00"/>
    <s v="Sell"/>
    <m/>
    <s v="DLR-U.TO"/>
    <n v="846"/>
    <n v="10.1"/>
    <n v="9.99"/>
    <m/>
    <m/>
    <m/>
    <m/>
    <m/>
    <m/>
    <m/>
    <n v="11"/>
    <n v="8534.61"/>
    <n v="8534.61"/>
    <n v="14138.49"/>
    <n v="-846"/>
    <n v="0"/>
    <x v="5"/>
    <n v="341"/>
  </r>
  <r>
    <x v="4"/>
    <d v="2019-05-17T00:00:00"/>
    <s v="Buy"/>
    <m/>
    <s v="VEA"/>
    <n v="211"/>
    <n v="40.75"/>
    <n v="9.99"/>
    <m/>
    <m/>
    <m/>
    <m/>
    <m/>
    <m/>
    <m/>
    <n v="2"/>
    <n v="8608.24"/>
    <n v="-8608.24"/>
    <n v="5530.25"/>
    <n v="211"/>
    <n v="1346"/>
    <x v="8"/>
    <n v="342"/>
  </r>
  <r>
    <x v="4"/>
    <d v="2019-05-30T00:00:00"/>
    <s v="Deposit"/>
    <m/>
    <s v="* Cash"/>
    <n v="1"/>
    <n v="0.98"/>
    <m/>
    <m/>
    <m/>
    <m/>
    <m/>
    <n v="1.3665"/>
    <m/>
    <m/>
    <n v="4"/>
    <n v="0.98"/>
    <n v="0.98"/>
    <n v="5531.23"/>
    <n v="0"/>
    <n v="0"/>
    <x v="0"/>
    <n v="343"/>
  </r>
  <r>
    <x v="4"/>
    <d v="2019-06-20T00:00:00"/>
    <s v="DivTA"/>
    <m/>
    <s v="VEA"/>
    <n v="1346"/>
    <n v="605.70000000000005"/>
    <m/>
    <m/>
    <m/>
    <m/>
    <m/>
    <m/>
    <m/>
    <m/>
    <n v="6"/>
    <n v="605.70000000000005"/>
    <n v="605.70000000000005"/>
    <n v="6136.93"/>
    <n v="0"/>
    <n v="1346"/>
    <x v="8"/>
    <n v="344"/>
  </r>
  <r>
    <x v="4"/>
    <d v="2019-06-20T00:00:00"/>
    <s v="WHTX"/>
    <m/>
    <s v="VEA"/>
    <n v="1346"/>
    <n v="90.86"/>
    <m/>
    <m/>
    <m/>
    <m/>
    <m/>
    <m/>
    <m/>
    <m/>
    <n v="17"/>
    <n v="90.86"/>
    <n v="-90.86"/>
    <n v="6046.07"/>
    <n v="0"/>
    <n v="1346"/>
    <x v="8"/>
    <n v="345"/>
  </r>
  <r>
    <x v="4"/>
    <d v="2019-06-20T00:00:00"/>
    <s v="BuyTA"/>
    <s v="DRIP"/>
    <s v="VEA"/>
    <n v="12"/>
    <n v="501"/>
    <m/>
    <m/>
    <m/>
    <m/>
    <m/>
    <m/>
    <m/>
    <m/>
    <n v="3"/>
    <n v="501"/>
    <n v="-501"/>
    <n v="5545.07"/>
    <n v="12"/>
    <n v="1358"/>
    <x v="8"/>
    <n v="346"/>
  </r>
  <r>
    <x v="4"/>
    <d v="2019-06-21T00:00:00"/>
    <s v="Int"/>
    <m/>
    <s v="* Cash"/>
    <n v="1"/>
    <n v="0.02"/>
    <m/>
    <m/>
    <m/>
    <m/>
    <m/>
    <m/>
    <m/>
    <m/>
    <n v="8"/>
    <n v="0.02"/>
    <n v="0.02"/>
    <n v="5545.09"/>
    <n v="0"/>
    <n v="0"/>
    <x v="0"/>
    <n v="347"/>
  </r>
  <r>
    <x v="4"/>
    <d v="2019-09-27T00:00:00"/>
    <s v="DivTA"/>
    <m/>
    <s v="VEA"/>
    <n v="1358"/>
    <n v="373.99"/>
    <m/>
    <m/>
    <m/>
    <m/>
    <m/>
    <m/>
    <m/>
    <m/>
    <n v="6"/>
    <n v="373.99"/>
    <n v="373.99"/>
    <n v="5919.08"/>
    <n v="0"/>
    <n v="1358"/>
    <x v="8"/>
    <n v="348"/>
  </r>
  <r>
    <x v="4"/>
    <d v="2019-09-27T00:00:00"/>
    <s v="WHTX"/>
    <m/>
    <s v="VEA"/>
    <n v="1358"/>
    <n v="56.1"/>
    <m/>
    <m/>
    <m/>
    <m/>
    <m/>
    <m/>
    <m/>
    <m/>
    <n v="17"/>
    <n v="56.1"/>
    <n v="-56.1"/>
    <n v="5862.98"/>
    <n v="0"/>
    <n v="1358"/>
    <x v="8"/>
    <n v="349"/>
  </r>
  <r>
    <x v="4"/>
    <d v="2019-12-27T00:00:00"/>
    <s v="DivTA"/>
    <m/>
    <s v="VEA"/>
    <n v="1358"/>
    <n v="597.38"/>
    <m/>
    <m/>
    <m/>
    <m/>
    <m/>
    <m/>
    <m/>
    <m/>
    <n v="6"/>
    <n v="597.38"/>
    <n v="597.38"/>
    <n v="6460.36"/>
    <n v="0"/>
    <n v="1358"/>
    <x v="8"/>
    <n v="350"/>
  </r>
  <r>
    <x v="4"/>
    <d v="2019-12-27T00:00:00"/>
    <s v="WHTX"/>
    <m/>
    <s v="VEA"/>
    <n v="1358"/>
    <n v="89.61"/>
    <m/>
    <m/>
    <m/>
    <m/>
    <m/>
    <m/>
    <m/>
    <m/>
    <n v="17"/>
    <n v="89.61"/>
    <n v="-89.61"/>
    <n v="6370.75"/>
    <n v="0"/>
    <n v="1358"/>
    <x v="8"/>
    <n v="351"/>
  </r>
  <r>
    <x v="4"/>
    <d v="2019-12-27T00:00:00"/>
    <s v="BuyTA"/>
    <s v="DRIP"/>
    <s v="VEA"/>
    <n v="11"/>
    <n v="485.75"/>
    <m/>
    <m/>
    <m/>
    <m/>
    <m/>
    <m/>
    <m/>
    <m/>
    <n v="3"/>
    <n v="485.75"/>
    <n v="-485.75"/>
    <n v="5885"/>
    <n v="11"/>
    <n v="1369"/>
    <x v="8"/>
    <n v="352"/>
  </r>
  <r>
    <x v="4"/>
    <d v="2020-01-06T00:00:00"/>
    <s v="Deposit"/>
    <m/>
    <s v="* Cash"/>
    <n v="1"/>
    <n v="4553.04"/>
    <m/>
    <m/>
    <m/>
    <m/>
    <m/>
    <n v="1.317801"/>
    <m/>
    <m/>
    <n v="4"/>
    <n v="4553.04"/>
    <n v="4553.04"/>
    <n v="10438.040000000001"/>
    <n v="0"/>
    <n v="0"/>
    <x v="0"/>
    <n v="353"/>
  </r>
  <r>
    <x v="4"/>
    <d v="2020-01-06T00:00:00"/>
    <s v="Buy"/>
    <m/>
    <s v="VEA"/>
    <n v="112"/>
    <n v="43.93"/>
    <n v="9.99"/>
    <m/>
    <m/>
    <m/>
    <m/>
    <m/>
    <m/>
    <m/>
    <n v="2"/>
    <n v="4930.1499999999996"/>
    <n v="-4930.1499999999996"/>
    <n v="5507.89"/>
    <n v="112"/>
    <n v="1481"/>
    <x v="8"/>
    <n v="354"/>
  </r>
  <r>
    <x v="4"/>
    <d v="2020-01-24T00:00:00"/>
    <s v="Int"/>
    <m/>
    <s v="* Cash"/>
    <n v="1"/>
    <n v="0.01"/>
    <m/>
    <m/>
    <m/>
    <m/>
    <m/>
    <m/>
    <m/>
    <m/>
    <n v="8"/>
    <n v="0.01"/>
    <n v="0.01"/>
    <n v="5507.9"/>
    <n v="0"/>
    <n v="0"/>
    <x v="0"/>
    <n v="355"/>
  </r>
  <r>
    <x v="4"/>
    <d v="2020-03-26T00:00:00"/>
    <s v="DivTA"/>
    <m/>
    <s v="VEA"/>
    <n v="1481"/>
    <n v="194.31"/>
    <m/>
    <m/>
    <m/>
    <m/>
    <m/>
    <m/>
    <m/>
    <m/>
    <n v="6"/>
    <n v="194.31"/>
    <n v="194.31"/>
    <n v="5702.21"/>
    <n v="0"/>
    <n v="1481"/>
    <x v="8"/>
    <n v="356"/>
  </r>
  <r>
    <x v="4"/>
    <d v="2020-03-26T00:00:00"/>
    <s v="WHTX"/>
    <m/>
    <s v="VEA"/>
    <n v="1481"/>
    <n v="29.15"/>
    <m/>
    <m/>
    <m/>
    <m/>
    <m/>
    <m/>
    <m/>
    <m/>
    <n v="17"/>
    <n v="29.15"/>
    <n v="-29.15"/>
    <n v="5673.06"/>
    <n v="0"/>
    <n v="1481"/>
    <x v="8"/>
    <n v="357"/>
  </r>
  <r>
    <x v="4"/>
    <d v="2020-03-26T00:00:00"/>
    <s v="BuyTA"/>
    <s v="DRIP"/>
    <s v="VEA"/>
    <n v="4"/>
    <n v="132.63999999999999"/>
    <m/>
    <m/>
    <m/>
    <m/>
    <m/>
    <m/>
    <m/>
    <m/>
    <n v="3"/>
    <n v="132.63999999999999"/>
    <n v="-132.63999999999999"/>
    <n v="5540.42"/>
    <n v="4"/>
    <n v="1485"/>
    <x v="8"/>
    <n v="358"/>
  </r>
  <r>
    <x v="4"/>
    <d v="2020-06-25T00:00:00"/>
    <s v="DivTA"/>
    <m/>
    <s v="VEA"/>
    <n v="1485"/>
    <n v="294.18"/>
    <m/>
    <m/>
    <m/>
    <m/>
    <m/>
    <m/>
    <m/>
    <m/>
    <n v="6"/>
    <n v="294.18"/>
    <n v="294.18"/>
    <n v="5834.6"/>
    <n v="0"/>
    <n v="1485"/>
    <x v="8"/>
    <n v="359"/>
  </r>
  <r>
    <x v="4"/>
    <d v="2020-06-25T00:00:00"/>
    <s v="WHTX"/>
    <m/>
    <s v="VEA"/>
    <n v="1485"/>
    <n v="44.13"/>
    <m/>
    <m/>
    <m/>
    <m/>
    <m/>
    <m/>
    <m/>
    <m/>
    <n v="17"/>
    <n v="44.13"/>
    <n v="-44.13"/>
    <n v="5790.47"/>
    <n v="0"/>
    <n v="1485"/>
    <x v="8"/>
    <n v="360"/>
  </r>
  <r>
    <x v="4"/>
    <d v="2020-06-25T00:00:00"/>
    <s v="BuyTA"/>
    <s v="DRIP"/>
    <s v="VEA"/>
    <n v="6"/>
    <n v="232.41"/>
    <m/>
    <m/>
    <m/>
    <m/>
    <m/>
    <m/>
    <m/>
    <m/>
    <n v="3"/>
    <n v="232.41"/>
    <n v="-232.41"/>
    <n v="5558.06"/>
    <n v="6"/>
    <n v="1491"/>
    <x v="8"/>
    <n v="361"/>
  </r>
  <r>
    <x v="4"/>
    <d v="2020-09-24T00:00:00"/>
    <s v="DivTA"/>
    <m/>
    <s v="VEA"/>
    <n v="1491"/>
    <n v="329.21"/>
    <m/>
    <m/>
    <m/>
    <m/>
    <m/>
    <m/>
    <m/>
    <m/>
    <n v="6"/>
    <n v="329.21"/>
    <n v="329.21"/>
    <n v="5887.27"/>
    <n v="0"/>
    <n v="1491"/>
    <x v="8"/>
    <n v="362"/>
  </r>
  <r>
    <x v="4"/>
    <d v="2020-09-24T00:00:00"/>
    <s v="WHTX"/>
    <m/>
    <s v="VEA"/>
    <n v="1491"/>
    <n v="49.38"/>
    <m/>
    <m/>
    <m/>
    <m/>
    <m/>
    <m/>
    <m/>
    <m/>
    <n v="17"/>
    <n v="49.38"/>
    <n v="-49.38"/>
    <n v="5837.89"/>
    <n v="0"/>
    <n v="1491"/>
    <x v="8"/>
    <n v="363"/>
  </r>
  <r>
    <x v="4"/>
    <d v="2020-09-24T00:00:00"/>
    <s v="BuyTA"/>
    <s v="DRIP"/>
    <s v="VEA"/>
    <n v="6"/>
    <n v="240.93"/>
    <m/>
    <m/>
    <m/>
    <m/>
    <m/>
    <m/>
    <m/>
    <m/>
    <n v="3"/>
    <n v="240.93"/>
    <n v="-240.93"/>
    <n v="5596.96"/>
    <n v="6"/>
    <n v="1497"/>
    <x v="8"/>
    <n v="364"/>
  </r>
  <r>
    <x v="4"/>
    <d v="2020-12-24T00:00:00"/>
    <s v="DivTA"/>
    <m/>
    <s v="VEA"/>
    <n v="1497"/>
    <n v="620.80999999999995"/>
    <m/>
    <m/>
    <m/>
    <m/>
    <m/>
    <m/>
    <m/>
    <m/>
    <n v="6"/>
    <n v="620.80999999999995"/>
    <n v="620.80999999999995"/>
    <n v="6217.77"/>
    <n v="0"/>
    <n v="1497"/>
    <x v="8"/>
    <n v="365"/>
  </r>
  <r>
    <x v="4"/>
    <d v="2020-12-24T00:00:00"/>
    <s v="WHTX"/>
    <m/>
    <s v="VEA"/>
    <n v="1497"/>
    <n v="93.12"/>
    <m/>
    <m/>
    <m/>
    <m/>
    <m/>
    <m/>
    <m/>
    <m/>
    <n v="17"/>
    <n v="93.12"/>
    <n v="-93.12"/>
    <n v="6124.65"/>
    <n v="0"/>
    <n v="1497"/>
    <x v="8"/>
    <n v="366"/>
  </r>
  <r>
    <x v="4"/>
    <d v="2020-12-24T00:00:00"/>
    <s v="BuyTA"/>
    <s v="DRIP"/>
    <s v="VEA"/>
    <n v="11"/>
    <n v="513.80999999999995"/>
    <m/>
    <m/>
    <m/>
    <m/>
    <m/>
    <m/>
    <m/>
    <m/>
    <n v="3"/>
    <n v="513.80999999999995"/>
    <n v="-513.80999999999995"/>
    <n v="5610.84"/>
    <n v="11"/>
    <n v="1508"/>
    <x v="8"/>
    <n v="367"/>
  </r>
  <r>
    <x v="0"/>
    <d v="2021-01-19T00:00:00"/>
    <s v="Sell"/>
    <m/>
    <s v="DLR.TO"/>
    <n v="49"/>
    <n v="12.81"/>
    <m/>
    <m/>
    <m/>
    <m/>
    <m/>
    <m/>
    <m/>
    <m/>
    <n v="11"/>
    <n v="627.69000000000005"/>
    <n v="627.69000000000005"/>
    <n v="18339.22"/>
    <n v="-49"/>
    <n v="0"/>
    <x v="2"/>
    <n v="368"/>
  </r>
  <r>
    <x v="1"/>
    <d v="2021-01-19T00:00:00"/>
    <s v="Buy"/>
    <m/>
    <s v="DLR-U.TO"/>
    <n v="1249"/>
    <n v="10.09"/>
    <n v="9.99"/>
    <m/>
    <m/>
    <m/>
    <m/>
    <m/>
    <m/>
    <m/>
    <n v="2"/>
    <n v="12612.4"/>
    <n v="-12612.4"/>
    <n v="19573.12"/>
    <n v="1249"/>
    <n v="1249"/>
    <x v="5"/>
    <n v="369"/>
  </r>
  <r>
    <x v="1"/>
    <d v="2021-01-19T00:00:00"/>
    <s v="SymbolTransferOut"/>
    <m/>
    <s v="DLR-U.TO"/>
    <n v="1249"/>
    <n v="10.09"/>
    <m/>
    <m/>
    <m/>
    <m/>
    <m/>
    <m/>
    <m/>
    <m/>
    <n v="15"/>
    <n v="12602.41"/>
    <n v="0"/>
    <n v="19573.12"/>
    <n v="-1249"/>
    <n v="0"/>
    <x v="5"/>
    <n v="37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A1F52C2-CF5A-46C2-9807-E9D40AD23B98}" name="PivotTable1" cacheId="0" applyNumberFormats="0" applyBorderFormats="0" applyFontFormats="0" applyPatternFormats="0" applyAlignmentFormats="0" applyWidthHeightFormats="1" dataCaption="Values" updatedVersion="6" minRefreshableVersion="3" useAutoFormatting="1" itemPrintTitles="1" createdVersion="6" indent="0" compact="0" compactData="0" multipleFieldFilters="0">
  <location ref="A3:C11" firstHeaderRow="1" firstDataRow="1" firstDataCol="2"/>
  <pivotFields count="23">
    <pivotField axis="axisRow" compact="0" outline="0" showAll="0" defaultSubtotal="0">
      <items count="20">
        <item m="1" x="13"/>
        <item m="1" x="5"/>
        <item m="1" x="19"/>
        <item m="1" x="16"/>
        <item m="1" x="11"/>
        <item m="1" x="6"/>
        <item m="1" x="9"/>
        <item m="1" x="10"/>
        <item m="1" x="14"/>
        <item m="1" x="17"/>
        <item m="1" x="12"/>
        <item m="1" x="15"/>
        <item m="1" x="8"/>
        <item m="1" x="7"/>
        <item m="1" x="18"/>
        <item x="0"/>
        <item x="1"/>
        <item x="2"/>
        <item x="3"/>
        <item x="4"/>
      </items>
    </pivotField>
    <pivotField compact="0" numFmtId="165" outline="0" showAll="0"/>
    <pivotField compact="0" outline="0" showAll="0"/>
    <pivotField compact="0" outline="0" showAll="0"/>
    <pivotField compact="0" outline="0" showAll="0" defaultSubtota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numFmtId="168" outline="0" showAll="0"/>
    <pivotField compact="0" numFmtId="168" outline="0" showAll="0"/>
    <pivotField compact="0" numFmtId="170" outline="0" showAll="0"/>
    <pivotField dataField="1" compact="0" numFmtId="169" outline="0" showAll="0"/>
    <pivotField compact="0" numFmtId="168" outline="0" showAll="0"/>
    <pivotField axis="axisRow" compact="0" outline="0" showAll="0" measureFilter="1" defaultSubtotal="0">
      <items count="106">
        <item x="0"/>
        <item m="1" x="66"/>
        <item m="1" x="67"/>
        <item m="1" x="92"/>
        <item m="1" x="78"/>
        <item m="1" x="19"/>
        <item m="1" x="28"/>
        <item m="1" x="43"/>
        <item m="1" x="72"/>
        <item m="1" x="98"/>
        <item m="1" x="53"/>
        <item m="1" x="73"/>
        <item m="1" x="84"/>
        <item m="1" x="85"/>
        <item m="1" x="52"/>
        <item m="1" x="99"/>
        <item m="1" x="79"/>
        <item m="1" x="83"/>
        <item m="1" x="9"/>
        <item m="1" x="17"/>
        <item m="1" x="100"/>
        <item m="1" x="15"/>
        <item m="1" x="55"/>
        <item m="1" x="47"/>
        <item m="1" x="74"/>
        <item m="1" x="38"/>
        <item m="1" x="54"/>
        <item m="1" x="29"/>
        <item m="1" x="75"/>
        <item m="1" x="33"/>
        <item m="1" x="88"/>
        <item m="1" x="76"/>
        <item m="1" x="11"/>
        <item m="1" x="13"/>
        <item m="1" x="63"/>
        <item m="1" x="16"/>
        <item m="1" x="44"/>
        <item m="1" x="45"/>
        <item m="1" x="60"/>
        <item m="1" x="80"/>
        <item m="1" x="91"/>
        <item m="1" x="36"/>
        <item m="1" x="68"/>
        <item m="1" x="94"/>
        <item m="1" x="70"/>
        <item m="1" x="86"/>
        <item m="1" x="104"/>
        <item m="1" x="105"/>
        <item m="1" x="50"/>
        <item m="1" x="64"/>
        <item m="1" x="12"/>
        <item m="1" x="59"/>
        <item m="1" x="35"/>
        <item m="1" x="97"/>
        <item m="1" x="32"/>
        <item m="1" x="37"/>
        <item m="1" x="51"/>
        <item m="1" x="93"/>
        <item m="1" x="77"/>
        <item m="1" x="46"/>
        <item m="1" x="96"/>
        <item m="1" x="22"/>
        <item m="1" x="34"/>
        <item m="1" x="61"/>
        <item m="1" x="82"/>
        <item m="1" x="81"/>
        <item m="1" x="62"/>
        <item m="1" x="40"/>
        <item m="1" x="27"/>
        <item m="1" x="48"/>
        <item m="1" x="65"/>
        <item m="1" x="95"/>
        <item m="1" x="30"/>
        <item m="1" x="23"/>
        <item m="1" x="14"/>
        <item x="8"/>
        <item m="1" x="41"/>
        <item x="3"/>
        <item m="1" x="25"/>
        <item x="4"/>
        <item m="1" x="26"/>
        <item m="1" x="102"/>
        <item m="1" x="39"/>
        <item m="1" x="49"/>
        <item m="1" x="56"/>
        <item m="1" x="101"/>
        <item m="1" x="10"/>
        <item m="1" x="31"/>
        <item m="1" x="89"/>
        <item m="1" x="20"/>
        <item m="1" x="58"/>
        <item x="1"/>
        <item m="1" x="18"/>
        <item m="1" x="90"/>
        <item m="1" x="87"/>
        <item m="1" x="42"/>
        <item m="1" x="24"/>
        <item m="1" x="103"/>
        <item m="1" x="71"/>
        <item m="1" x="69"/>
        <item x="7"/>
        <item m="1" x="21"/>
        <item m="1" x="57"/>
        <item x="2"/>
        <item x="5"/>
        <item x="6"/>
      </items>
    </pivotField>
    <pivotField compact="0" numFmtId="1" outline="0" showAll="0"/>
  </pivotFields>
  <rowFields count="2">
    <field x="0"/>
    <field x="21"/>
  </rowFields>
  <rowItems count="8">
    <i>
      <x v="15"/>
      <x v="91"/>
    </i>
    <i>
      <x v="16"/>
      <x v="77"/>
    </i>
    <i r="1">
      <x v="79"/>
    </i>
    <i>
      <x v="17"/>
      <x v="100"/>
    </i>
    <i r="1">
      <x v="105"/>
    </i>
    <i>
      <x v="18"/>
      <x v="77"/>
    </i>
    <i>
      <x v="19"/>
      <x v="75"/>
    </i>
    <i t="grand">
      <x/>
    </i>
  </rowItems>
  <colItems count="1">
    <i/>
  </colItems>
  <dataFields count="1">
    <dataField name="Current Qty" fld="19" baseField="21" baseItem="87" numFmtId="4"/>
  </dataFields>
  <pivotTableStyleInfo name="PivotStyleLight16" showRowHeaders="1" showColHeaders="1" showRowStripes="0" showColStripes="0" showLastColumn="1"/>
  <filters count="1">
    <filter fld="21" type="valueGreaterThan" evalOrder="-1" id="3" iMeasureFld="0">
      <autoFilter ref="A1">
        <filterColumn colId="0">
          <customFilters>
            <customFilter operator="greaterThan" val="0"/>
          </customFilters>
        </filterColumn>
      </autoFilter>
    </filter>
  </filters>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3000000}" name="TransType" displayName="TransType" ref="A1:W20" totalsRowShown="0" headerRowDxfId="134" dataDxfId="133">
  <autoFilter ref="A1:W20" xr:uid="{00000000-0009-0000-0100-000008000000}"/>
  <tableColumns count="23">
    <tableColumn id="1" xr3:uid="{00000000-0010-0000-0300-000001000000}" name="TransType" dataDxfId="132"/>
    <tableColumn id="2" xr3:uid="{00000000-0010-0000-0300-000002000000}" name="IgnoreQtyFlag" dataDxfId="131"/>
    <tableColumn id="3" xr3:uid="{00000000-0010-0000-0300-000003000000}" name="TransFeeSign" dataDxfId="130"/>
    <tableColumn id="4" xr3:uid="{00000000-0010-0000-0300-000004000000}" name="CashAmntSign" dataDxfId="129"/>
    <tableColumn id="5" xr3:uid="{00000000-0010-0000-0300-000005000000}" name="BookValueSign" dataDxfId="128"/>
    <tableColumn id="6" xr3:uid="{00000000-0010-0000-0300-000006000000}" name="QtySign" dataDxfId="127"/>
    <tableColumn id="7" xr3:uid="{00000000-0010-0000-0300-000007000000}" name="DistribReturnOfCapitalFlag" dataDxfId="126"/>
    <tableColumn id="8" xr3:uid="{00000000-0010-0000-0300-000008000000}" name="DistribCapGainReinvstdFlag" dataDxfId="125"/>
    <tableColumn id="9" xr3:uid="{00000000-0010-0000-0300-000009000000}" name="DividendFlag" dataDxfId="124"/>
    <tableColumn id="10" xr3:uid="{00000000-0010-0000-0300-00000A000000}" name="DepositTransSign" dataDxfId="123"/>
    <tableColumn id="11" xr3:uid="{00000000-0010-0000-0300-00000B000000}" name="CashImpactSign" dataDxfId="122"/>
    <tableColumn id="12" xr3:uid="{00000000-0010-0000-0300-00000C000000}" name="SellFlag" dataDxfId="121"/>
    <tableColumn id="13" xr3:uid="{00000000-0010-0000-0300-00000D000000}" name="WithholdingTaxFlag" dataDxfId="120"/>
    <tableColumn id="14" xr3:uid="{00000000-0010-0000-0300-00000E000000}" name="FeeFlag" dataDxfId="119"/>
    <tableColumn id="15" xr3:uid="{00000000-0010-0000-0300-00000F000000}" name="ExternalImpactSymbolSign" dataDxfId="118"/>
    <tableColumn id="16" xr3:uid="{00000000-0010-0000-0300-000010000000}" name="ExternalImpactPortfolioSign" dataDxfId="117"/>
    <tableColumn id="17" xr3:uid="{00000000-0010-0000-0300-000011000000}" name="ExternalImpactPortfolioSign2" dataDxfId="116"/>
    <tableColumn id="18" xr3:uid="{00000000-0010-0000-0300-000012000000}" name="ShowForSalesReport" dataDxfId="115"/>
    <tableColumn id="19" xr3:uid="{00000000-0010-0000-0300-000013000000}" name="TransTypeGroup" dataDxfId="114"/>
    <tableColumn id="20" xr3:uid="{00000000-0010-0000-0300-000014000000}" name="TransDescription" dataDxfId="113"/>
    <tableColumn id="21" xr3:uid="{00000000-0010-0000-0300-000015000000}" name="CashFlag" dataDxfId="112"/>
    <tableColumn id="22" xr3:uid="{00000000-0010-0000-0300-000016000000}" name="ExchRateFlag" dataDxfId="111"/>
    <tableColumn id="23" xr3:uid="{168B9A1A-24EB-4DC3-B15F-B82F94B14FF1}" name="TransSortOrder" dataDxfId="110"/>
  </tableColumns>
  <tableStyleInfo name="TableStyleMedium2"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9000000}" name="SymbolAlias" displayName="SymbolAlias" ref="A1:B14" totalsRowShown="0" headerRowDxfId="44" headerRowBorderDxfId="43" totalsRowBorderDxfId="42">
  <autoFilter ref="A1:B14" xr:uid="{00000000-0009-0000-0100-000003000000}"/>
  <sortState xmlns:xlrd2="http://schemas.microsoft.com/office/spreadsheetml/2017/richdata2" ref="A2:B14">
    <sortCondition ref="B1:B14"/>
  </sortState>
  <tableColumns count="2">
    <tableColumn id="1" xr3:uid="{00000000-0010-0000-0900-000001000000}" name="SymbolAlias" dataDxfId="41"/>
    <tableColumn id="2" xr3:uid="{00000000-0010-0000-0900-000002000000}" name="Symbol" dataDxfId="40"/>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A000000}" name="Transactions" displayName="Transactions" ref="A1:W369" totalsRowShown="0" headerRowDxfId="27" headerRowBorderDxfId="26" tableBorderDxfId="25" totalsRowBorderDxfId="24">
  <autoFilter ref="A1:W369" xr:uid="{00000000-0009-0000-0100-000009000000}">
    <filterColumn colId="0">
      <filters>
        <filter val="W-TFSA-USD"/>
      </filters>
    </filterColumn>
  </autoFilter>
  <sortState xmlns:xlrd2="http://schemas.microsoft.com/office/spreadsheetml/2017/richdata2" ref="A42:W366">
    <sortCondition ref="B1:B369"/>
  </sortState>
  <tableColumns count="23">
    <tableColumn id="1" xr3:uid="{00000000-0010-0000-0A00-000001000000}" name="Account" dataDxfId="23"/>
    <tableColumn id="2" xr3:uid="{00000000-0010-0000-0A00-000002000000}" name="Date" dataDxfId="22"/>
    <tableColumn id="3" xr3:uid="{00000000-0010-0000-0A00-000003000000}" name="TransType" dataDxfId="21"/>
    <tableColumn id="4" xr3:uid="{00000000-0010-0000-0A00-000004000000}" name="TransSubType" dataDxfId="20"/>
    <tableColumn id="5" xr3:uid="{00000000-0010-0000-0A00-000005000000}" name="SymbolName" dataDxfId="19"/>
    <tableColumn id="6" xr3:uid="{00000000-0010-0000-0A00-000006000000}" name="Qty" dataDxfId="18"/>
    <tableColumn id="7" xr3:uid="{00000000-0010-0000-0A00-000007000000}" name="Price" dataDxfId="17" dataCellStyle="Comma"/>
    <tableColumn id="8" xr3:uid="{00000000-0010-0000-0A00-000008000000}" name="Fee" dataDxfId="16"/>
    <tableColumn id="9" xr3:uid="{00000000-0010-0000-0A00-000009000000}" name="ExchRate" dataDxfId="15" dataCellStyle="Comma"/>
    <tableColumn id="10" xr3:uid="{00000000-0010-0000-0A00-00000A000000}" name="Comment" dataDxfId="14"/>
    <tableColumn id="11" xr3:uid="{00000000-0010-0000-0A00-00000B000000}" name="CostBasisOverride" dataDxfId="13" dataCellStyle="Comma"/>
    <tableColumn id="12" xr3:uid="{00000000-0010-0000-0A00-00000C000000}" name="AccruedInterest" dataDxfId="12" dataCellStyle="Comma"/>
    <tableColumn id="13" xr3:uid="{00000000-0010-0000-0A00-00000D000000}" name="ExchRateRpt1Override" dataDxfId="11" dataCellStyle="Comma"/>
    <tableColumn id="14" xr3:uid="{00000000-0010-0000-0A00-00000E000000}" name="ExchRateRpt2Override" dataDxfId="10" dataCellStyle="Comma"/>
    <tableColumn id="15" xr3:uid="{00000000-0010-0000-0A00-00000F000000}" name="ExchRateRpt3Override" dataDxfId="9" dataCellStyle="Comma"/>
    <tableColumn id="34" xr3:uid="{00000000-0010-0000-0A00-000022000000}" name="TTR" dataDxfId="8" dataCellStyle="Comma">
      <calculatedColumnFormula>IF(ISNA(MATCH(Transactions[[#This Row],[TransType]], TransType[TransType], 0)), 1, MATCH(Transactions[[#This Row],[TransType]], TransType[TransType], 0))</calculatedColumnFormula>
    </tableColumn>
    <tableColumn id="16" xr3:uid="{00000000-0010-0000-0A00-000010000000}" name="TotalAmnt" dataDxfId="7" dataCellStyle="Comma">
      <calculatedColumnFormula>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calculatedColumnFormula>
    </tableColumn>
    <tableColumn id="31" xr3:uid="{00000000-0010-0000-0A00-00001F000000}" name="CashImpact" dataDxfId="6" dataCellStyle="Comma">
      <calculatedColumnFormula>Transactions[TotalAmnt] * INDEX(TransType[], Transactions[[#This Row],[TTR]], 4)</calculatedColumnFormula>
    </tableColumn>
    <tableColumn id="17" xr3:uid="{00000000-0010-0000-0A00-000011000000}" name="CashBalance" dataDxfId="5">
      <calculatedColumnFormula>IF('Config'!$B$2&lt;&gt;"Yes",0,ROUND(SUMIFS(nmTransCashImpact,nmTransAccount,"="&amp;A2,nmTransDate,"&lt;="&amp;B2,nmTransTransID,"&lt;="&amp;W2),2))</calculatedColumnFormula>
    </tableColumn>
    <tableColumn id="32" xr3:uid="{00000000-0010-0000-0A00-000020000000}" name="QtyChange" dataDxfId="4" dataCellStyle="Comma">
      <calculatedColumnFormula>IF(INDEX(TransType[], Transactions[[#This Row],[TTR]], 6)=0, 0, Transactions[[#This Row],[Qty]]*INDEX(TransType[], Transactions[[#This Row],[TTR]], 6)*IF(AND(Transactions[[#This Row],[Qty]]&lt;0, INDEX(TransType[], Transactions[[#This Row],[TTR]], 5)=-1), -1, 1))</calculatedColumnFormula>
    </tableColumn>
    <tableColumn id="18" xr3:uid="{00000000-0010-0000-0A00-000012000000}" name="QtyHeld" dataDxfId="3" dataCellStyle="Comma">
      <calculatedColumnFormula>IF(Transactions[[#This Row],[Symbol]]="* Cash", 0,ROUND(SUMIFS(nmTransQtyChange,nmTransAccount,"="&amp;A2,nmTransDate,"&lt;="&amp;B2,nmTransSymbol,"="&amp;V2,nmTransTransID,"&lt;="&amp;W2),5))</calculatedColumnFormula>
    </tableColumn>
    <tableColumn id="19" xr3:uid="{00000000-0010-0000-0A00-000013000000}" name="Symbol" dataDxfId="2" dataCellStyle="Comma">
      <calculatedColumnFormula xml:space="preserve"> IF(ISNA(VLOOKUP(Transactions[[#This Row],[SymbolName]], SymbolAlias[#All],2,FALSE)), Transactions[[#This Row],[SymbolName]], VLOOKUP(Transactions[[#This Row],[SymbolName]], SymbolAlias[#All],2,FALSE) )</calculatedColumnFormula>
    </tableColumn>
    <tableColumn id="21" xr3:uid="{00000000-0010-0000-0A00-000015000000}" name="TransID" dataDxfId="1" dataCellStyle="Comma">
      <calculatedColumnFormula>ROW()</calculatedColumnFormula>
    </tableColumn>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4E9AD81E-D029-4AD2-B53F-32670F93C6E7}" name="CompareTo" displayName="CompareTo" ref="A1:E9" totalsRowShown="0">
  <autoFilter ref="A1:E9" xr:uid="{D2A69D8C-20BB-43E5-A32D-4880ED758277}"/>
  <tableColumns count="5">
    <tableColumn id="1" xr3:uid="{2992B098-A3B1-4E86-A7F0-B1F7CFA07C3E}" name="ID"/>
    <tableColumn id="2" xr3:uid="{EBA606F1-B557-4EAF-8CC6-3DA0192D1692}" name="CompareTo"/>
    <tableColumn id="3" xr3:uid="{D7247690-DD41-4EE5-82DB-42D1F9657A79}" name="Symbol"/>
    <tableColumn id="5" xr3:uid="{6000D1FC-9EAF-419D-B16E-D25C0DE957AC}" name="AnnlAdj%" dataDxfId="0" dataCellStyle="Percent"/>
    <tableColumn id="4" xr3:uid="{1F039E7B-BF1F-4324-B3F6-52A11BA79BF2}" name="Notes"/>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6000000}" name="Config" displayName="Config" ref="A1:C2" totalsRowShown="0" headerRowDxfId="109">
  <autoFilter ref="A1:C2" xr:uid="{00000000-0009-0000-0100-000004000000}"/>
  <tableColumns count="3">
    <tableColumn id="2" xr3:uid="{00000000-0010-0000-0600-000002000000}" name="MinDate" dataDxfId="108"/>
    <tableColumn id="3" xr3:uid="{00000000-0010-0000-0600-000003000000}" name="TrackCash" dataDxfId="107"/>
    <tableColumn id="6" xr3:uid="{00000000-0010-0000-0600-000006000000}" name="DripFlag"/>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1000000}" name="ReportCurrency" displayName="ReportCurrency" ref="A1:B5" totalsRowShown="0" headerRowDxfId="102" dataDxfId="100" headerRowBorderDxfId="101" tableBorderDxfId="99" totalsRowBorderDxfId="98">
  <autoFilter ref="A1:B5" xr:uid="{00000000-0009-0000-0100-000006000000}"/>
  <tableColumns count="2">
    <tableColumn id="1" xr3:uid="{00000000-0010-0000-0100-000001000000}" name="ReportCurrency" dataDxfId="97"/>
    <tableColumn id="2" xr3:uid="{00000000-0010-0000-0100-000002000000}" name="CurrencyID" dataDxfId="96"/>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Account" displayName="Account" ref="A1:J7" totalsRowShown="0" headerRowDxfId="91" headerRowBorderDxfId="90" totalsRowBorderDxfId="89">
  <autoFilter ref="A1:J7" xr:uid="{00000000-0009-0000-0100-000005000000}"/>
  <tableColumns count="10">
    <tableColumn id="1" xr3:uid="{00000000-0010-0000-0000-000001000000}" name="Account" dataDxfId="88"/>
    <tableColumn id="2" xr3:uid="{00000000-0010-0000-0000-000002000000}" name="Portfolio" dataDxfId="87"/>
    <tableColumn id="3" xr3:uid="{00000000-0010-0000-0000-000003000000}" name="Tax" dataDxfId="86"/>
    <tableColumn id="4" xr3:uid="{00000000-0010-0000-0000-000004000000}" name="Currency" dataDxfId="85"/>
    <tableColumn id="5" xr3:uid="{00000000-0010-0000-0000-000005000000}" name="Active" dataDxfId="84"/>
    <tableColumn id="6" xr3:uid="{00000000-0010-0000-0000-000006000000}" name="Account Group 1" dataDxfId="83"/>
    <tableColumn id="7" xr3:uid="{00000000-0010-0000-0000-000007000000}" name="Account Group 2" dataDxfId="82"/>
    <tableColumn id="8" xr3:uid="{00000000-0010-0000-0000-000008000000}" name="Account Group 3" dataDxfId="81"/>
    <tableColumn id="9" xr3:uid="{00000000-0010-0000-0000-000009000000}" name="Calc WHT" dataDxfId="80"/>
    <tableColumn id="10" xr3:uid="{00000000-0010-0000-0000-00000A000000}" name="DRIP" dataDxfId="79"/>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2000000}" name="Allocation" displayName="Allocation" ref="A1:C6" totalsRowShown="0" headerRowDxfId="75" dataDxfId="74">
  <autoFilter ref="A1:C6" xr:uid="{00000000-0009-0000-0100-000007000000}"/>
  <sortState xmlns:xlrd2="http://schemas.microsoft.com/office/spreadsheetml/2017/richdata2" ref="A2:C7">
    <sortCondition ref="A1:A7"/>
  </sortState>
  <tableColumns count="3">
    <tableColumn id="1" xr3:uid="{00000000-0010-0000-0200-000001000000}" name="Allocation" dataDxfId="73"/>
    <tableColumn id="2" xr3:uid="{00000000-0010-0000-0200-000002000000}" name="TargetPercent" dataDxfId="72" dataCellStyle="Percent"/>
    <tableColumn id="3" xr3:uid="{00000000-0010-0000-0200-000003000000}" name="Index" dataDxfId="71"/>
  </tableColumns>
  <tableStyleInfo name="TableStyleMedium2"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7000000}" name="Symbol" displayName="Symbol" ref="A1:K13" totalsRowShown="0">
  <autoFilter ref="A1:K13" xr:uid="{00000000-0009-0000-0100-000001000000}"/>
  <sortState xmlns:xlrd2="http://schemas.microsoft.com/office/spreadsheetml/2017/richdata2" ref="A2:I11">
    <sortCondition ref="A1:A11"/>
  </sortState>
  <tableColumns count="11">
    <tableColumn id="1" xr3:uid="{00000000-0010-0000-0700-000001000000}" name="Symbol" dataDxfId="66"/>
    <tableColumn id="2" xr3:uid="{00000000-0010-0000-0700-000002000000}" name="SymbolName" dataDxfId="65"/>
    <tableColumn id="5" xr3:uid="{00000000-0010-0000-0700-000005000000}" name="Currency" dataDxfId="64"/>
    <tableColumn id="6" xr3:uid="{00000000-0010-0000-0700-000006000000}" name="MER" dataDxfId="63" dataCellStyle="Percent"/>
    <tableColumn id="7" xr3:uid="{00000000-0010-0000-0700-000007000000}" name="Allocation" dataDxfId="62"/>
    <tableColumn id="8" xr3:uid="{00000000-0010-0000-0700-000008000000}" name="SymbolGroup1" dataDxfId="61"/>
    <tableColumn id="9" xr3:uid="{00000000-0010-0000-0700-000009000000}" name="SymbolGroup2" dataDxfId="60"/>
    <tableColumn id="10" xr3:uid="{00000000-0010-0000-0700-00000A000000}" name="SymbolGroup3" dataDxfId="59"/>
    <tableColumn id="11" xr3:uid="{00000000-0010-0000-0700-00000B000000}" name="Region" dataDxfId="58"/>
    <tableColumn id="3" xr3:uid="{00000000-0010-0000-0700-000003000000}" name="SectorSum" dataDxfId="57" dataCellStyle="Percent">
      <calculatedColumnFormula>SUMIF(SymbolSector[Symbol], A2, SymbolSector[Percent])</calculatedColumnFormula>
    </tableColumn>
    <tableColumn id="4" xr3:uid="{C18F14CC-9857-405F-A931-25C2E97C5536}" name="CurrencyBase" dataDxfId="56"/>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8000000}" name="SymbolSector" displayName="SymbolSector" ref="A1:D66" totalsRowShown="0">
  <autoFilter ref="A1:D66" xr:uid="{00000000-0009-0000-0100-000002000000}"/>
  <sortState xmlns:xlrd2="http://schemas.microsoft.com/office/spreadsheetml/2017/richdata2" ref="A2:D66">
    <sortCondition sortBy="cellColor" ref="A1:A66" dxfId="53"/>
  </sortState>
  <tableColumns count="4">
    <tableColumn id="1" xr3:uid="{00000000-0010-0000-0800-000001000000}" name="Symbol"/>
    <tableColumn id="2" xr3:uid="{00000000-0010-0000-0800-000002000000}" name="Sector"/>
    <tableColumn id="3" xr3:uid="{00000000-0010-0000-0800-000003000000}" name="Percent" dataDxfId="52" dataCellStyle="Percent"/>
    <tableColumn id="4" xr3:uid="{00000000-0010-0000-0800-000004000000}" name="Sensitivity" dataDxfId="51">
      <calculatedColumnFormula>VLOOKUP(SymbolSector[[#This Row],[Sector]], SymbolSectorSensitivity[#All], 2, FALSE)</calculatedColumnFormula>
    </tableColumn>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B5487E0-7CDC-4B95-93B1-DA343037308E}" name="SymbolSectorSensitivity" displayName="SymbolSectorSensitivity" ref="G3:H17" totalsRowShown="0">
  <autoFilter ref="G3:H17" xr:uid="{1500DD45-077C-465D-AEB1-CDD673FB9400}"/>
  <sortState xmlns:xlrd2="http://schemas.microsoft.com/office/spreadsheetml/2017/richdata2" ref="G4:H17">
    <sortCondition ref="G3:G17"/>
  </sortState>
  <tableColumns count="2">
    <tableColumn id="1" xr3:uid="{2B4379B3-A63D-4408-8C5D-69016670F9E8}" name="Sector"/>
    <tableColumn id="2" xr3:uid="{DC3C0540-96B2-48D9-B820-39EB3B468477}" name="Sensitivity"/>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6F46FEAD-460E-443B-9A91-1B98D5775AA5}" name="SymbolAllocation" displayName="SymbolAllocation" ref="A1:C7" totalsRowShown="0">
  <autoFilter ref="A1:C7" xr:uid="{A70A8682-1893-41AA-B04B-053F44260ADB}"/>
  <tableColumns count="3">
    <tableColumn id="1" xr3:uid="{C58458EC-63C5-42C7-B4FA-5C0D9A7F9CBA}" name="Symbol" dataDxfId="48"/>
    <tableColumn id="2" xr3:uid="{835FDC43-2647-4C61-97EA-6FEE96FD8D1F}" name="Allocation" dataDxfId="47"/>
    <tableColumn id="3" xr3:uid="{DCE24900-4A71-4186-B447-A3C0CFE44FB0}" name="Percent" dataDxfId="46" dataCellStyle="Percent"/>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vmlDrawing" Target="../drawings/vmlDrawing9.vml"/><Relationship Id="rId1" Type="http://schemas.openxmlformats.org/officeDocument/2006/relationships/printerSettings" Target="../printerSettings/printerSettings6.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1" Type="http://schemas.openxmlformats.org/officeDocument/2006/relationships/table" Target="../tables/table12.xml"/></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table" Target="../tables/table2.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table" Target="../tables/table3.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table" Target="../tables/table4.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vmlDrawing" Target="../drawings/vmlDrawing4.vml"/><Relationship Id="rId1" Type="http://schemas.openxmlformats.org/officeDocument/2006/relationships/printerSettings" Target="../printerSettings/printerSettings2.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vmlDrawing" Target="../drawings/vmlDrawing5.vml"/><Relationship Id="rId1" Type="http://schemas.openxmlformats.org/officeDocument/2006/relationships/printerSettings" Target="../printerSettings/printerSettings3.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vmlDrawing" Target="../drawings/vmlDrawing6.vml"/><Relationship Id="rId1" Type="http://schemas.openxmlformats.org/officeDocument/2006/relationships/printerSettings" Target="../printerSettings/printerSettings4.bin"/><Relationship Id="rId5" Type="http://schemas.openxmlformats.org/officeDocument/2006/relationships/comments" Target="../comments6.xml"/><Relationship Id="rId4" Type="http://schemas.openxmlformats.org/officeDocument/2006/relationships/table" Target="../tables/table8.xml"/></Relationships>
</file>

<file path=xl/worksheets/_rels/sheet8.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vmlDrawing" Target="../drawings/vmlDrawing7.vml"/><Relationship Id="rId1" Type="http://schemas.openxmlformats.org/officeDocument/2006/relationships/printerSettings" Target="../printerSettings/printerSettings5.bin"/><Relationship Id="rId4" Type="http://schemas.openxmlformats.org/officeDocument/2006/relationships/comments" Target="../comments7.xml"/></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table" Target="../tables/table10.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34998626667073579"/>
  </sheetPr>
  <dimension ref="A1:W42"/>
  <sheetViews>
    <sheetView showGridLines="0" zoomScale="60" zoomScaleNormal="60" workbookViewId="0">
      <selection activeCell="A2" sqref="A2:A20"/>
    </sheetView>
  </sheetViews>
  <sheetFormatPr defaultRowHeight="15" x14ac:dyDescent="0.25"/>
  <cols>
    <col min="1" max="1" width="26.7109375" customWidth="1"/>
    <col min="2" max="2" width="15.5703125" customWidth="1"/>
    <col min="3" max="3" width="14.85546875" customWidth="1"/>
    <col min="4" max="4" width="15.85546875" customWidth="1"/>
    <col min="5" max="5" width="16.42578125" customWidth="1"/>
    <col min="6" max="6" width="10" customWidth="1"/>
    <col min="7" max="8" width="14.7109375" customWidth="1"/>
    <col min="9" max="9" width="10.85546875" customWidth="1"/>
    <col min="10" max="10" width="18.42578125" customWidth="1"/>
    <col min="11" max="11" width="17" customWidth="1"/>
    <col min="12" max="12" width="10" customWidth="1"/>
    <col min="13" max="13" width="20.85546875" customWidth="1"/>
    <col min="14" max="14" width="10" customWidth="1"/>
    <col min="15" max="15" width="14.85546875" customWidth="1"/>
    <col min="16" max="16" width="13.7109375" customWidth="1"/>
    <col min="17" max="17" width="15.140625" customWidth="1"/>
    <col min="18" max="18" width="12.85546875" customWidth="1"/>
    <col min="19" max="19" width="13.42578125" customWidth="1"/>
    <col min="20" max="20" width="37.140625" customWidth="1"/>
    <col min="21" max="21" width="13.28515625" bestFit="1" customWidth="1"/>
    <col min="22" max="22" width="13.28515625" customWidth="1"/>
    <col min="23" max="23" width="17.7109375" bestFit="1" customWidth="1"/>
  </cols>
  <sheetData>
    <row r="1" spans="1:23" s="191" customFormat="1" ht="51" customHeight="1" x14ac:dyDescent="0.2">
      <c r="A1" s="190" t="s">
        <v>70</v>
      </c>
      <c r="B1" s="190" t="s">
        <v>71</v>
      </c>
      <c r="C1" s="190" t="s">
        <v>72</v>
      </c>
      <c r="D1" s="190" t="s">
        <v>73</v>
      </c>
      <c r="E1" s="190" t="s">
        <v>74</v>
      </c>
      <c r="F1" s="190" t="s">
        <v>75</v>
      </c>
      <c r="G1" s="190" t="s">
        <v>76</v>
      </c>
      <c r="H1" s="190" t="s">
        <v>77</v>
      </c>
      <c r="I1" s="190" t="s">
        <v>78</v>
      </c>
      <c r="J1" s="190" t="s">
        <v>79</v>
      </c>
      <c r="K1" s="190" t="s">
        <v>80</v>
      </c>
      <c r="L1" s="190" t="s">
        <v>81</v>
      </c>
      <c r="M1" s="190" t="s">
        <v>82</v>
      </c>
      <c r="N1" s="190" t="s">
        <v>83</v>
      </c>
      <c r="O1" s="190" t="s">
        <v>84</v>
      </c>
      <c r="P1" s="190" t="s">
        <v>85</v>
      </c>
      <c r="Q1" s="190" t="s">
        <v>86</v>
      </c>
      <c r="R1" s="190" t="s">
        <v>87</v>
      </c>
      <c r="S1" s="190" t="s">
        <v>88</v>
      </c>
      <c r="T1" s="190" t="s">
        <v>89</v>
      </c>
      <c r="U1" s="190" t="s">
        <v>180</v>
      </c>
      <c r="V1" s="190" t="s">
        <v>181</v>
      </c>
      <c r="W1" s="190" t="s">
        <v>199</v>
      </c>
    </row>
    <row r="2" spans="1:23" x14ac:dyDescent="0.25">
      <c r="A2" s="15" t="s">
        <v>93</v>
      </c>
      <c r="B2" s="15">
        <v>1</v>
      </c>
      <c r="C2" s="18">
        <v>-1</v>
      </c>
      <c r="D2" s="15">
        <v>-1</v>
      </c>
      <c r="E2" s="15">
        <v>0</v>
      </c>
      <c r="F2" s="15">
        <v>0</v>
      </c>
      <c r="G2" s="15">
        <v>0</v>
      </c>
      <c r="H2" s="15">
        <v>0</v>
      </c>
      <c r="I2" s="15">
        <v>0</v>
      </c>
      <c r="J2" s="15">
        <v>0</v>
      </c>
      <c r="K2" s="15">
        <v>-1</v>
      </c>
      <c r="L2" s="15">
        <v>0</v>
      </c>
      <c r="M2" s="15">
        <v>0</v>
      </c>
      <c r="N2" s="15">
        <v>1</v>
      </c>
      <c r="O2" s="15">
        <v>0</v>
      </c>
      <c r="P2" s="15">
        <v>-1</v>
      </c>
      <c r="Q2" s="15">
        <v>-1</v>
      </c>
      <c r="R2" s="15" t="s">
        <v>90</v>
      </c>
      <c r="S2" s="18" t="s">
        <v>94</v>
      </c>
      <c r="T2" s="18" t="s">
        <v>95</v>
      </c>
      <c r="U2" s="15">
        <v>1</v>
      </c>
      <c r="V2" s="15">
        <v>0</v>
      </c>
      <c r="W2" s="15">
        <v>18</v>
      </c>
    </row>
    <row r="3" spans="1:23" x14ac:dyDescent="0.25">
      <c r="A3" s="15" t="s">
        <v>96</v>
      </c>
      <c r="B3" s="15">
        <v>0</v>
      </c>
      <c r="C3" s="18">
        <v>1</v>
      </c>
      <c r="D3" s="15">
        <v>-1</v>
      </c>
      <c r="E3" s="15">
        <v>1</v>
      </c>
      <c r="F3" s="15">
        <v>1</v>
      </c>
      <c r="G3" s="15">
        <v>0</v>
      </c>
      <c r="H3" s="15">
        <v>0</v>
      </c>
      <c r="I3" s="15">
        <v>0</v>
      </c>
      <c r="J3" s="15">
        <v>0</v>
      </c>
      <c r="K3" s="15">
        <v>-1</v>
      </c>
      <c r="L3" s="15">
        <v>0</v>
      </c>
      <c r="M3" s="15">
        <v>0</v>
      </c>
      <c r="N3" s="15">
        <v>0</v>
      </c>
      <c r="O3" s="15">
        <v>1</v>
      </c>
      <c r="P3" s="15">
        <v>0</v>
      </c>
      <c r="Q3" s="15">
        <v>1</v>
      </c>
      <c r="R3" s="15" t="s">
        <v>90</v>
      </c>
      <c r="S3" s="18" t="s">
        <v>96</v>
      </c>
      <c r="T3" s="18" t="s">
        <v>97</v>
      </c>
      <c r="U3" s="15">
        <v>0</v>
      </c>
      <c r="V3" s="15">
        <v>1</v>
      </c>
      <c r="W3" s="15">
        <v>3</v>
      </c>
    </row>
    <row r="4" spans="1:23" x14ac:dyDescent="0.25">
      <c r="A4" s="15" t="s">
        <v>98</v>
      </c>
      <c r="B4" s="15">
        <v>1</v>
      </c>
      <c r="C4" s="18">
        <v>1</v>
      </c>
      <c r="D4" s="15">
        <v>-1</v>
      </c>
      <c r="E4" s="15">
        <v>1</v>
      </c>
      <c r="F4" s="15">
        <v>1</v>
      </c>
      <c r="G4" s="15">
        <v>0</v>
      </c>
      <c r="H4" s="15">
        <v>0</v>
      </c>
      <c r="I4" s="15">
        <v>0</v>
      </c>
      <c r="J4" s="15">
        <v>0</v>
      </c>
      <c r="K4" s="15">
        <v>-1</v>
      </c>
      <c r="L4" s="15">
        <v>0</v>
      </c>
      <c r="M4" s="15">
        <v>0</v>
      </c>
      <c r="N4" s="15">
        <v>0</v>
      </c>
      <c r="O4" s="15">
        <v>1</v>
      </c>
      <c r="P4" s="15">
        <v>0</v>
      </c>
      <c r="Q4" s="15">
        <v>1</v>
      </c>
      <c r="R4" s="15" t="s">
        <v>90</v>
      </c>
      <c r="S4" s="18" t="s">
        <v>96</v>
      </c>
      <c r="T4" s="18" t="s">
        <v>99</v>
      </c>
      <c r="U4" s="15">
        <v>0</v>
      </c>
      <c r="V4" s="15">
        <v>1</v>
      </c>
      <c r="W4" s="15">
        <v>4</v>
      </c>
    </row>
    <row r="5" spans="1:23" x14ac:dyDescent="0.25">
      <c r="A5" s="15" t="s">
        <v>100</v>
      </c>
      <c r="B5" s="15">
        <v>1</v>
      </c>
      <c r="C5" s="18">
        <v>-1</v>
      </c>
      <c r="D5" s="15">
        <v>1</v>
      </c>
      <c r="E5" s="15">
        <v>0</v>
      </c>
      <c r="F5" s="15">
        <v>0</v>
      </c>
      <c r="G5" s="15">
        <v>0</v>
      </c>
      <c r="H5" s="15">
        <v>0</v>
      </c>
      <c r="I5" s="15">
        <v>0</v>
      </c>
      <c r="J5" s="15">
        <v>1</v>
      </c>
      <c r="K5" s="15">
        <v>1</v>
      </c>
      <c r="L5" s="15">
        <v>0</v>
      </c>
      <c r="M5" s="15">
        <v>0</v>
      </c>
      <c r="N5" s="15">
        <v>0</v>
      </c>
      <c r="O5" s="15">
        <v>0</v>
      </c>
      <c r="P5" s="15">
        <v>1</v>
      </c>
      <c r="Q5" s="15">
        <v>1</v>
      </c>
      <c r="R5" s="15" t="s">
        <v>90</v>
      </c>
      <c r="S5" s="18" t="s">
        <v>100</v>
      </c>
      <c r="T5" s="18" t="s">
        <v>101</v>
      </c>
      <c r="U5" s="15">
        <v>1</v>
      </c>
      <c r="V5" s="15">
        <v>0</v>
      </c>
      <c r="W5" s="15">
        <v>1</v>
      </c>
    </row>
    <row r="6" spans="1:23" x14ac:dyDescent="0.25">
      <c r="A6" s="15" t="s">
        <v>104</v>
      </c>
      <c r="B6" s="15">
        <v>0</v>
      </c>
      <c r="C6" s="18">
        <v>-1</v>
      </c>
      <c r="D6" s="15">
        <v>1</v>
      </c>
      <c r="E6" s="15">
        <v>0</v>
      </c>
      <c r="F6" s="15">
        <v>0</v>
      </c>
      <c r="G6" s="15">
        <v>0</v>
      </c>
      <c r="H6" s="15">
        <v>0</v>
      </c>
      <c r="I6" s="15">
        <v>1</v>
      </c>
      <c r="J6" s="15">
        <v>0</v>
      </c>
      <c r="K6" s="15">
        <v>1</v>
      </c>
      <c r="L6" s="15">
        <v>0</v>
      </c>
      <c r="M6" s="15">
        <v>0</v>
      </c>
      <c r="N6" s="15">
        <v>0</v>
      </c>
      <c r="O6" s="15">
        <v>0</v>
      </c>
      <c r="P6" s="15">
        <v>0</v>
      </c>
      <c r="Q6" s="15">
        <v>-1</v>
      </c>
      <c r="R6" s="15" t="s">
        <v>105</v>
      </c>
      <c r="S6" s="18" t="s">
        <v>106</v>
      </c>
      <c r="T6" s="18" t="s">
        <v>107</v>
      </c>
      <c r="U6" s="15">
        <v>0</v>
      </c>
      <c r="V6" s="15">
        <v>0</v>
      </c>
      <c r="W6" s="15">
        <v>6</v>
      </c>
    </row>
    <row r="7" spans="1:23" x14ac:dyDescent="0.25">
      <c r="A7" s="15" t="s">
        <v>108</v>
      </c>
      <c r="B7" s="15">
        <v>1</v>
      </c>
      <c r="C7" s="18">
        <v>-1</v>
      </c>
      <c r="D7" s="15">
        <v>1</v>
      </c>
      <c r="E7" s="15">
        <v>0</v>
      </c>
      <c r="F7" s="15">
        <v>0</v>
      </c>
      <c r="G7" s="15">
        <v>0</v>
      </c>
      <c r="H7" s="15">
        <v>0</v>
      </c>
      <c r="I7" s="15">
        <v>1</v>
      </c>
      <c r="J7" s="15">
        <v>0</v>
      </c>
      <c r="K7" s="15">
        <v>1</v>
      </c>
      <c r="L7" s="15">
        <v>0</v>
      </c>
      <c r="M7" s="15">
        <v>0</v>
      </c>
      <c r="N7" s="15">
        <v>0</v>
      </c>
      <c r="O7" s="15">
        <v>0</v>
      </c>
      <c r="P7" s="15">
        <v>0</v>
      </c>
      <c r="Q7" s="15">
        <v>-1</v>
      </c>
      <c r="R7" s="15" t="s">
        <v>105</v>
      </c>
      <c r="S7" s="18" t="s">
        <v>106</v>
      </c>
      <c r="T7" s="18" t="s">
        <v>109</v>
      </c>
      <c r="U7" s="15">
        <v>0</v>
      </c>
      <c r="V7" s="15">
        <v>0</v>
      </c>
      <c r="W7" s="15">
        <v>7</v>
      </c>
    </row>
    <row r="8" spans="1:23" x14ac:dyDescent="0.25">
      <c r="A8" s="15" t="s">
        <v>118</v>
      </c>
      <c r="B8" s="15">
        <v>0</v>
      </c>
      <c r="C8" s="18">
        <v>-1</v>
      </c>
      <c r="D8" s="15">
        <v>0</v>
      </c>
      <c r="E8" s="15">
        <v>1</v>
      </c>
      <c r="F8" s="15">
        <v>1</v>
      </c>
      <c r="G8" s="15">
        <v>0</v>
      </c>
      <c r="H8" s="15">
        <v>0</v>
      </c>
      <c r="I8" s="15">
        <v>1</v>
      </c>
      <c r="J8" s="15">
        <v>0</v>
      </c>
      <c r="K8" s="15">
        <v>1</v>
      </c>
      <c r="L8" s="15">
        <v>0</v>
      </c>
      <c r="M8" s="15">
        <v>0</v>
      </c>
      <c r="N8" s="15">
        <v>0</v>
      </c>
      <c r="O8" s="15">
        <v>1</v>
      </c>
      <c r="P8" s="15">
        <v>0</v>
      </c>
      <c r="Q8" s="15">
        <v>0</v>
      </c>
      <c r="R8" s="15" t="s">
        <v>90</v>
      </c>
      <c r="S8" s="18" t="s">
        <v>106</v>
      </c>
      <c r="T8" s="18" t="s">
        <v>119</v>
      </c>
      <c r="U8" s="15">
        <v>0</v>
      </c>
      <c r="V8" s="15">
        <v>0</v>
      </c>
      <c r="W8" s="15">
        <v>9</v>
      </c>
    </row>
    <row r="9" spans="1:23" x14ac:dyDescent="0.25">
      <c r="A9" s="15" t="s">
        <v>121</v>
      </c>
      <c r="B9" s="15">
        <v>1</v>
      </c>
      <c r="C9" s="18">
        <v>-1</v>
      </c>
      <c r="D9" s="15">
        <v>1</v>
      </c>
      <c r="E9" s="15">
        <v>0</v>
      </c>
      <c r="F9" s="15">
        <v>0</v>
      </c>
      <c r="G9" s="15">
        <v>0</v>
      </c>
      <c r="H9" s="15">
        <v>0</v>
      </c>
      <c r="I9" s="15">
        <v>1</v>
      </c>
      <c r="J9" s="15">
        <v>0</v>
      </c>
      <c r="K9" s="15">
        <v>1</v>
      </c>
      <c r="L9" s="15">
        <v>0</v>
      </c>
      <c r="M9" s="15">
        <v>0</v>
      </c>
      <c r="N9" s="15">
        <v>0</v>
      </c>
      <c r="O9" s="15">
        <v>0</v>
      </c>
      <c r="P9" s="15">
        <v>0</v>
      </c>
      <c r="Q9" s="15">
        <v>-1</v>
      </c>
      <c r="R9" s="15" t="s">
        <v>105</v>
      </c>
      <c r="S9" s="18" t="s">
        <v>122</v>
      </c>
      <c r="T9" s="18" t="s">
        <v>123</v>
      </c>
      <c r="U9" s="15">
        <v>1</v>
      </c>
      <c r="V9" s="15">
        <v>0</v>
      </c>
      <c r="W9" s="15">
        <v>2</v>
      </c>
    </row>
    <row r="10" spans="1:23" x14ac:dyDescent="0.25">
      <c r="A10" s="15" t="s">
        <v>125</v>
      </c>
      <c r="B10" s="15">
        <v>1</v>
      </c>
      <c r="C10" s="18">
        <v>0</v>
      </c>
      <c r="D10" s="15">
        <v>0</v>
      </c>
      <c r="E10" s="15">
        <v>1</v>
      </c>
      <c r="F10" s="15">
        <v>0</v>
      </c>
      <c r="G10" s="15">
        <v>0</v>
      </c>
      <c r="H10" s="15">
        <v>1</v>
      </c>
      <c r="I10" s="15">
        <v>0</v>
      </c>
      <c r="J10" s="15">
        <v>0</v>
      </c>
      <c r="K10" s="15">
        <v>0</v>
      </c>
      <c r="L10" s="15">
        <v>0</v>
      </c>
      <c r="M10" s="15">
        <v>0</v>
      </c>
      <c r="N10" s="15">
        <v>0</v>
      </c>
      <c r="O10" s="15">
        <v>0</v>
      </c>
      <c r="P10" s="15">
        <v>0</v>
      </c>
      <c r="Q10" s="15">
        <v>0</v>
      </c>
      <c r="R10" s="15" t="s">
        <v>90</v>
      </c>
      <c r="S10" s="18" t="s">
        <v>126</v>
      </c>
      <c r="T10" s="18" t="s">
        <v>127</v>
      </c>
      <c r="U10" s="15">
        <v>0</v>
      </c>
      <c r="V10" s="15">
        <v>0</v>
      </c>
      <c r="W10" s="15">
        <v>10</v>
      </c>
    </row>
    <row r="11" spans="1:23" x14ac:dyDescent="0.25">
      <c r="A11" s="15" t="s">
        <v>128</v>
      </c>
      <c r="B11" s="15">
        <v>1</v>
      </c>
      <c r="C11" s="18">
        <v>-1</v>
      </c>
      <c r="D11" s="15">
        <v>1</v>
      </c>
      <c r="E11" s="15">
        <v>-1</v>
      </c>
      <c r="F11" s="15">
        <v>0</v>
      </c>
      <c r="G11" s="15">
        <v>1</v>
      </c>
      <c r="H11" s="15">
        <v>0</v>
      </c>
      <c r="I11" s="15">
        <v>1</v>
      </c>
      <c r="J11" s="15">
        <v>0</v>
      </c>
      <c r="K11" s="15">
        <v>1</v>
      </c>
      <c r="L11" s="15">
        <v>0</v>
      </c>
      <c r="M11" s="15">
        <v>0</v>
      </c>
      <c r="N11" s="15">
        <v>0</v>
      </c>
      <c r="O11" s="15">
        <v>0</v>
      </c>
      <c r="P11" s="15">
        <v>0</v>
      </c>
      <c r="Q11" s="15">
        <v>-1</v>
      </c>
      <c r="R11" s="15" t="s">
        <v>90</v>
      </c>
      <c r="S11" s="18" t="s">
        <v>106</v>
      </c>
      <c r="T11" s="18" t="s">
        <v>129</v>
      </c>
      <c r="U11" s="15">
        <v>0</v>
      </c>
      <c r="V11" s="15">
        <v>0</v>
      </c>
      <c r="W11" s="15">
        <v>11</v>
      </c>
    </row>
    <row r="12" spans="1:23" x14ac:dyDescent="0.25">
      <c r="A12" s="15" t="s">
        <v>131</v>
      </c>
      <c r="B12" s="15">
        <v>0</v>
      </c>
      <c r="C12" s="18">
        <v>-1</v>
      </c>
      <c r="D12" s="15">
        <v>1</v>
      </c>
      <c r="E12" s="15">
        <v>-1</v>
      </c>
      <c r="F12" s="15">
        <v>-1</v>
      </c>
      <c r="G12" s="15">
        <v>0</v>
      </c>
      <c r="H12" s="15">
        <v>0</v>
      </c>
      <c r="I12" s="15">
        <v>0</v>
      </c>
      <c r="J12" s="15">
        <v>0</v>
      </c>
      <c r="K12" s="15">
        <v>1</v>
      </c>
      <c r="L12" s="15">
        <v>1</v>
      </c>
      <c r="M12" s="15">
        <v>0</v>
      </c>
      <c r="N12" s="15">
        <v>0</v>
      </c>
      <c r="O12" s="15">
        <v>-1</v>
      </c>
      <c r="P12" s="15">
        <v>0</v>
      </c>
      <c r="Q12" s="15">
        <v>-1</v>
      </c>
      <c r="R12" s="15" t="s">
        <v>90</v>
      </c>
      <c r="S12" s="18" t="s">
        <v>131</v>
      </c>
      <c r="T12" s="18" t="s">
        <v>132</v>
      </c>
      <c r="U12" s="15">
        <v>0</v>
      </c>
      <c r="V12" s="15">
        <v>1</v>
      </c>
      <c r="W12" s="15">
        <v>13</v>
      </c>
    </row>
    <row r="13" spans="1:23" x14ac:dyDescent="0.25">
      <c r="A13" s="15" t="s">
        <v>133</v>
      </c>
      <c r="B13" s="15">
        <v>1</v>
      </c>
      <c r="C13" s="18">
        <v>-1</v>
      </c>
      <c r="D13" s="15">
        <v>1</v>
      </c>
      <c r="E13" s="15">
        <v>-1</v>
      </c>
      <c r="F13" s="15">
        <v>-1</v>
      </c>
      <c r="G13" s="15">
        <v>0</v>
      </c>
      <c r="H13" s="15">
        <v>0</v>
      </c>
      <c r="I13" s="15">
        <v>0</v>
      </c>
      <c r="J13" s="15">
        <v>0</v>
      </c>
      <c r="K13" s="15">
        <v>1</v>
      </c>
      <c r="L13" s="15">
        <v>1</v>
      </c>
      <c r="M13" s="15">
        <v>0</v>
      </c>
      <c r="N13" s="15">
        <v>0</v>
      </c>
      <c r="O13" s="15">
        <v>-1</v>
      </c>
      <c r="P13" s="15">
        <v>0</v>
      </c>
      <c r="Q13" s="15">
        <v>-1</v>
      </c>
      <c r="R13" s="15" t="s">
        <v>90</v>
      </c>
      <c r="S13" s="18" t="s">
        <v>131</v>
      </c>
      <c r="T13" s="18" t="s">
        <v>134</v>
      </c>
      <c r="U13" s="15">
        <v>0</v>
      </c>
      <c r="V13" s="15">
        <v>1</v>
      </c>
      <c r="W13" s="15">
        <v>14</v>
      </c>
    </row>
    <row r="14" spans="1:23" x14ac:dyDescent="0.25">
      <c r="A14" s="15" t="s">
        <v>135</v>
      </c>
      <c r="B14" s="15">
        <v>0</v>
      </c>
      <c r="C14" s="18">
        <v>-1</v>
      </c>
      <c r="D14" s="15">
        <v>0</v>
      </c>
      <c r="E14" s="15">
        <v>0</v>
      </c>
      <c r="F14" s="15">
        <v>1</v>
      </c>
      <c r="G14" s="15">
        <v>0</v>
      </c>
      <c r="H14" s="15">
        <v>0</v>
      </c>
      <c r="I14" s="15">
        <v>0</v>
      </c>
      <c r="J14" s="15">
        <v>0</v>
      </c>
      <c r="K14" s="15">
        <v>0</v>
      </c>
      <c r="L14" s="15">
        <v>0</v>
      </c>
      <c r="M14" s="15">
        <v>0</v>
      </c>
      <c r="N14" s="15">
        <v>0</v>
      </c>
      <c r="O14" s="15">
        <v>0</v>
      </c>
      <c r="P14" s="15">
        <v>0</v>
      </c>
      <c r="Q14" s="15">
        <v>0</v>
      </c>
      <c r="R14" s="15" t="s">
        <v>90</v>
      </c>
      <c r="S14" s="18" t="s">
        <v>135</v>
      </c>
      <c r="T14" s="18" t="s">
        <v>136</v>
      </c>
      <c r="U14" s="15">
        <v>0</v>
      </c>
      <c r="V14" s="15">
        <v>0</v>
      </c>
      <c r="W14" s="15">
        <v>12</v>
      </c>
    </row>
    <row r="15" spans="1:23" x14ac:dyDescent="0.25">
      <c r="A15" s="15" t="s">
        <v>137</v>
      </c>
      <c r="B15" s="15">
        <v>0</v>
      </c>
      <c r="C15" s="18">
        <v>1</v>
      </c>
      <c r="D15" s="15">
        <v>0</v>
      </c>
      <c r="E15" s="15">
        <v>1</v>
      </c>
      <c r="F15" s="15">
        <v>1</v>
      </c>
      <c r="G15" s="15">
        <v>0</v>
      </c>
      <c r="H15" s="15">
        <v>0</v>
      </c>
      <c r="I15" s="15">
        <v>0</v>
      </c>
      <c r="J15" s="15">
        <v>1</v>
      </c>
      <c r="K15" s="15">
        <v>-1</v>
      </c>
      <c r="L15" s="15">
        <v>0</v>
      </c>
      <c r="M15" s="15">
        <v>0</v>
      </c>
      <c r="N15" s="15">
        <v>0</v>
      </c>
      <c r="O15" s="15">
        <v>1</v>
      </c>
      <c r="P15" s="15">
        <v>1</v>
      </c>
      <c r="Q15" s="15">
        <v>1</v>
      </c>
      <c r="R15" s="15" t="s">
        <v>90</v>
      </c>
      <c r="S15" s="18" t="s">
        <v>138</v>
      </c>
      <c r="T15" s="18" t="s">
        <v>139</v>
      </c>
      <c r="U15" s="15">
        <v>0</v>
      </c>
      <c r="V15" s="15">
        <v>1</v>
      </c>
      <c r="W15" s="15">
        <v>5</v>
      </c>
    </row>
    <row r="16" spans="1:23" x14ac:dyDescent="0.25">
      <c r="A16" s="15" t="s">
        <v>141</v>
      </c>
      <c r="B16" s="15">
        <v>0</v>
      </c>
      <c r="C16" s="18">
        <v>-1</v>
      </c>
      <c r="D16" s="15">
        <v>0</v>
      </c>
      <c r="E16" s="15">
        <v>-1</v>
      </c>
      <c r="F16" s="15">
        <v>-1</v>
      </c>
      <c r="G16" s="15">
        <v>0</v>
      </c>
      <c r="H16" s="15">
        <v>0</v>
      </c>
      <c r="I16" s="15">
        <v>0</v>
      </c>
      <c r="J16" s="15">
        <v>-1</v>
      </c>
      <c r="K16" s="15">
        <v>1</v>
      </c>
      <c r="L16" s="15">
        <v>0</v>
      </c>
      <c r="M16" s="15">
        <v>0</v>
      </c>
      <c r="N16" s="15">
        <v>0</v>
      </c>
      <c r="O16" s="15">
        <v>-1</v>
      </c>
      <c r="P16" s="15">
        <v>-1</v>
      </c>
      <c r="Q16" s="15">
        <v>-1</v>
      </c>
      <c r="R16" s="15" t="s">
        <v>90</v>
      </c>
      <c r="S16" s="18" t="s">
        <v>138</v>
      </c>
      <c r="T16" s="18" t="s">
        <v>142</v>
      </c>
      <c r="U16" s="15">
        <v>0</v>
      </c>
      <c r="V16" s="15">
        <v>1</v>
      </c>
      <c r="W16" s="15">
        <v>15</v>
      </c>
    </row>
    <row r="17" spans="1:23" x14ac:dyDescent="0.25">
      <c r="A17" s="15" t="s">
        <v>143</v>
      </c>
      <c r="B17" s="15">
        <v>0</v>
      </c>
      <c r="C17" s="18">
        <v>-1</v>
      </c>
      <c r="D17" s="15">
        <v>0</v>
      </c>
      <c r="E17" s="15">
        <v>-1</v>
      </c>
      <c r="F17" s="15">
        <v>-1</v>
      </c>
      <c r="G17" s="15">
        <v>0</v>
      </c>
      <c r="H17" s="15">
        <v>0</v>
      </c>
      <c r="I17" s="15">
        <v>0</v>
      </c>
      <c r="J17" s="15">
        <v>-1</v>
      </c>
      <c r="K17" s="15">
        <v>1</v>
      </c>
      <c r="L17" s="15">
        <v>1</v>
      </c>
      <c r="M17" s="15">
        <v>0</v>
      </c>
      <c r="N17" s="15">
        <v>0</v>
      </c>
      <c r="O17" s="15">
        <v>-1</v>
      </c>
      <c r="P17" s="15">
        <v>-1</v>
      </c>
      <c r="Q17" s="15">
        <v>-1</v>
      </c>
      <c r="R17" s="15" t="s">
        <v>90</v>
      </c>
      <c r="S17" s="18" t="s">
        <v>138</v>
      </c>
      <c r="T17" s="18" t="s">
        <v>142</v>
      </c>
      <c r="U17" s="15">
        <v>0</v>
      </c>
      <c r="V17" s="15">
        <v>1</v>
      </c>
      <c r="W17" s="15">
        <v>16</v>
      </c>
    </row>
    <row r="18" spans="1:23" x14ac:dyDescent="0.25">
      <c r="A18" s="15" t="s">
        <v>144</v>
      </c>
      <c r="B18" s="15">
        <v>1</v>
      </c>
      <c r="C18" s="18">
        <v>-1</v>
      </c>
      <c r="D18" s="15">
        <v>-1</v>
      </c>
      <c r="E18" s="15">
        <v>0</v>
      </c>
      <c r="F18" s="15">
        <v>0</v>
      </c>
      <c r="G18" s="15">
        <v>0</v>
      </c>
      <c r="H18" s="15">
        <v>0</v>
      </c>
      <c r="I18" s="15">
        <v>0</v>
      </c>
      <c r="J18" s="15">
        <v>0</v>
      </c>
      <c r="K18" s="15">
        <v>-1</v>
      </c>
      <c r="L18" s="15">
        <v>0</v>
      </c>
      <c r="M18" s="15">
        <v>1</v>
      </c>
      <c r="N18" s="15">
        <v>0</v>
      </c>
      <c r="O18" s="15">
        <v>0</v>
      </c>
      <c r="P18" s="15">
        <v>-1</v>
      </c>
      <c r="Q18" s="15">
        <v>-1</v>
      </c>
      <c r="R18" s="15" t="s">
        <v>105</v>
      </c>
      <c r="S18" s="18" t="s">
        <v>106</v>
      </c>
      <c r="T18" s="18" t="s">
        <v>145</v>
      </c>
      <c r="U18" s="15">
        <v>0</v>
      </c>
      <c r="V18" s="15">
        <v>0</v>
      </c>
      <c r="W18" s="15">
        <v>17</v>
      </c>
    </row>
    <row r="19" spans="1:23" x14ac:dyDescent="0.25">
      <c r="A19" s="15" t="s">
        <v>146</v>
      </c>
      <c r="B19" s="15">
        <v>1</v>
      </c>
      <c r="C19" s="18">
        <v>-1</v>
      </c>
      <c r="D19" s="15">
        <v>-1</v>
      </c>
      <c r="E19" s="15">
        <v>0</v>
      </c>
      <c r="F19" s="15">
        <v>0</v>
      </c>
      <c r="G19" s="15">
        <v>0</v>
      </c>
      <c r="H19" s="15">
        <v>0</v>
      </c>
      <c r="I19" s="15">
        <v>0</v>
      </c>
      <c r="J19" s="15">
        <v>-1</v>
      </c>
      <c r="K19" s="15">
        <v>-1</v>
      </c>
      <c r="L19" s="15">
        <v>0</v>
      </c>
      <c r="M19" s="15">
        <v>0</v>
      </c>
      <c r="N19" s="15">
        <v>0</v>
      </c>
      <c r="O19" s="15">
        <v>0</v>
      </c>
      <c r="P19" s="15">
        <v>-1</v>
      </c>
      <c r="Q19" s="15">
        <v>-1</v>
      </c>
      <c r="R19" s="15" t="s">
        <v>90</v>
      </c>
      <c r="S19" s="18" t="s">
        <v>147</v>
      </c>
      <c r="T19" s="18" t="s">
        <v>148</v>
      </c>
      <c r="U19" s="15">
        <v>1</v>
      </c>
      <c r="V19" s="15">
        <v>0</v>
      </c>
      <c r="W19" s="15">
        <v>19</v>
      </c>
    </row>
    <row r="20" spans="1:23" x14ac:dyDescent="0.25">
      <c r="A20" s="15" t="s">
        <v>193</v>
      </c>
      <c r="B20" s="15">
        <v>0</v>
      </c>
      <c r="C20" s="18">
        <v>-1</v>
      </c>
      <c r="D20" s="15">
        <v>0</v>
      </c>
      <c r="E20" s="15">
        <v>1</v>
      </c>
      <c r="F20" s="15">
        <v>1</v>
      </c>
      <c r="G20" s="15">
        <v>0</v>
      </c>
      <c r="H20" s="15">
        <v>0</v>
      </c>
      <c r="I20" s="15">
        <v>1</v>
      </c>
      <c r="J20" s="15">
        <v>0</v>
      </c>
      <c r="K20" s="15">
        <v>1</v>
      </c>
      <c r="L20" s="15">
        <v>0</v>
      </c>
      <c r="M20" s="15">
        <v>0</v>
      </c>
      <c r="N20" s="15">
        <v>0</v>
      </c>
      <c r="O20" s="15">
        <v>1</v>
      </c>
      <c r="P20" s="15">
        <v>0</v>
      </c>
      <c r="Q20" s="15">
        <v>0</v>
      </c>
      <c r="R20" s="15" t="s">
        <v>90</v>
      </c>
      <c r="S20" s="18" t="s">
        <v>106</v>
      </c>
      <c r="T20" s="18" t="s">
        <v>119</v>
      </c>
      <c r="U20" s="15">
        <v>0</v>
      </c>
      <c r="V20" s="15">
        <v>0</v>
      </c>
      <c r="W20" s="15">
        <v>8</v>
      </c>
    </row>
    <row r="25" spans="1:23" x14ac:dyDescent="0.25">
      <c r="C25" s="158"/>
      <c r="D25" s="158"/>
      <c r="E25" s="158"/>
      <c r="F25" s="158"/>
    </row>
    <row r="26" spans="1:23" x14ac:dyDescent="0.25">
      <c r="C26" s="158"/>
      <c r="D26" s="158"/>
      <c r="E26" s="158"/>
      <c r="F26" s="158"/>
    </row>
    <row r="27" spans="1:23" x14ac:dyDescent="0.25">
      <c r="C27" s="158"/>
      <c r="D27" s="158"/>
      <c r="E27" s="158"/>
      <c r="F27" s="158"/>
    </row>
    <row r="28" spans="1:23" x14ac:dyDescent="0.25">
      <c r="C28" s="158"/>
      <c r="D28" s="158"/>
      <c r="E28" s="158"/>
      <c r="F28" s="158"/>
    </row>
    <row r="29" spans="1:23" x14ac:dyDescent="0.25">
      <c r="C29" s="158"/>
      <c r="D29" s="158"/>
      <c r="E29" s="158"/>
      <c r="F29" s="158"/>
    </row>
    <row r="30" spans="1:23" x14ac:dyDescent="0.25">
      <c r="C30" s="158"/>
      <c r="D30" s="158"/>
      <c r="E30" s="158"/>
      <c r="F30" s="158"/>
    </row>
    <row r="31" spans="1:23" x14ac:dyDescent="0.25">
      <c r="C31" s="158"/>
      <c r="D31" s="158"/>
      <c r="E31" s="158"/>
      <c r="F31" s="158"/>
    </row>
    <row r="32" spans="1:23" x14ac:dyDescent="0.25">
      <c r="C32" s="158"/>
      <c r="D32" s="158"/>
      <c r="E32" s="158"/>
      <c r="F32" s="158"/>
    </row>
    <row r="33" spans="3:6" x14ac:dyDescent="0.25">
      <c r="C33" s="158"/>
      <c r="D33" s="158"/>
      <c r="E33" s="158"/>
      <c r="F33" s="158"/>
    </row>
    <row r="34" spans="3:6" x14ac:dyDescent="0.25">
      <c r="C34" s="158"/>
      <c r="D34" s="158"/>
      <c r="E34" s="158"/>
      <c r="F34" s="158"/>
    </row>
    <row r="35" spans="3:6" x14ac:dyDescent="0.25">
      <c r="C35" s="158"/>
      <c r="D35" s="158"/>
      <c r="E35" s="158"/>
      <c r="F35" s="158"/>
    </row>
    <row r="36" spans="3:6" x14ac:dyDescent="0.25">
      <c r="C36" s="158"/>
      <c r="D36" s="158"/>
      <c r="E36" s="158"/>
      <c r="F36" s="158"/>
    </row>
    <row r="37" spans="3:6" x14ac:dyDescent="0.25">
      <c r="C37" s="158"/>
      <c r="D37" s="158"/>
      <c r="E37" s="158"/>
      <c r="F37" s="158"/>
    </row>
    <row r="38" spans="3:6" x14ac:dyDescent="0.25">
      <c r="C38" s="158"/>
      <c r="D38" s="158"/>
      <c r="E38" s="158"/>
      <c r="F38" s="158"/>
    </row>
    <row r="39" spans="3:6" x14ac:dyDescent="0.25">
      <c r="C39" s="158"/>
      <c r="D39" s="158"/>
      <c r="E39" s="158"/>
      <c r="F39" s="158"/>
    </row>
    <row r="40" spans="3:6" x14ac:dyDescent="0.25">
      <c r="C40" s="158"/>
      <c r="D40" s="158"/>
      <c r="E40" s="158"/>
      <c r="F40" s="158"/>
    </row>
    <row r="41" spans="3:6" x14ac:dyDescent="0.25">
      <c r="C41" s="158"/>
      <c r="D41" s="158"/>
      <c r="E41" s="158"/>
      <c r="F41" s="158"/>
    </row>
    <row r="42" spans="3:6" x14ac:dyDescent="0.25">
      <c r="C42" s="158"/>
      <c r="D42" s="158"/>
      <c r="E42" s="158"/>
      <c r="F42" s="158"/>
    </row>
  </sheetData>
  <dataValidations disablePrompts="1" count="1">
    <dataValidation type="list" showDropDown="1" showInputMessage="1" showErrorMessage="1" sqref="A1:V1" xr:uid="{00000000-0002-0000-0000-00001A000000}">
      <formula1>"Vidas"</formula1>
    </dataValidation>
  </dataValidations>
  <pageMargins left="0.7" right="0.7" top="0.75" bottom="0.75" header="0.3" footer="0.3"/>
  <pageSetup orientation="portrait" r:id="rId1"/>
  <ignoredErrors>
    <ignoredError sqref="A1:V1" listDataValidation="1"/>
  </ignoredErrors>
  <tableParts count="1">
    <tablePart r:id="rId2"/>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4432"/>
  <sheetViews>
    <sheetView showGridLines="0" tabSelected="1" zoomScale="90" zoomScaleNormal="90" workbookViewId="0">
      <selection activeCell="J281" sqref="J281"/>
    </sheetView>
  </sheetViews>
  <sheetFormatPr defaultRowHeight="15" x14ac:dyDescent="0.25"/>
  <cols>
    <col min="1" max="1" width="10.7109375" style="21" customWidth="1"/>
    <col min="2" max="2" width="10.28515625" style="21" bestFit="1" customWidth="1"/>
    <col min="3" max="3" width="16.5703125" style="21" customWidth="1"/>
    <col min="4" max="4" width="15.140625" style="21" customWidth="1"/>
    <col min="5" max="5" width="25" style="21" customWidth="1"/>
    <col min="6" max="6" width="9.140625" style="21"/>
    <col min="7" max="7" width="10.140625" style="21" customWidth="1"/>
    <col min="8" max="8" width="6.5703125" style="21" bestFit="1" customWidth="1"/>
    <col min="9" max="9" width="11" style="21" customWidth="1"/>
    <col min="10" max="10" width="24.42578125" style="21" customWidth="1"/>
    <col min="11" max="11" width="18.7109375" style="21" customWidth="1"/>
    <col min="12" max="12" width="1.85546875" style="21" customWidth="1"/>
    <col min="13" max="13" width="11.5703125" style="21" customWidth="1"/>
    <col min="14" max="14" width="5.85546875" style="21" customWidth="1"/>
    <col min="15" max="15" width="4.42578125" style="21" customWidth="1"/>
    <col min="16" max="16" width="1.5703125" hidden="1" customWidth="1"/>
    <col min="17" max="17" width="13.42578125" customWidth="1"/>
    <col min="18" max="18" width="13.7109375" customWidth="1"/>
    <col min="19" max="19" width="14.5703125" customWidth="1"/>
    <col min="20" max="20" width="13.42578125" customWidth="1"/>
    <col min="21" max="21" width="12.42578125" customWidth="1"/>
    <col min="22" max="22" width="10.85546875" customWidth="1"/>
    <col min="23" max="23" width="6.85546875" customWidth="1"/>
    <col min="28" max="28" width="9.140625" customWidth="1"/>
  </cols>
  <sheetData>
    <row r="1" spans="1:23" ht="36" x14ac:dyDescent="0.25">
      <c r="A1" s="37" t="s">
        <v>110</v>
      </c>
      <c r="B1" s="38" t="s">
        <v>149</v>
      </c>
      <c r="C1" s="39" t="s">
        <v>70</v>
      </c>
      <c r="D1" s="39" t="s">
        <v>150</v>
      </c>
      <c r="E1" s="39" t="s">
        <v>1</v>
      </c>
      <c r="F1" s="39" t="s">
        <v>151</v>
      </c>
      <c r="G1" s="40" t="s">
        <v>152</v>
      </c>
      <c r="H1" s="39" t="s">
        <v>94</v>
      </c>
      <c r="I1" s="41" t="s">
        <v>153</v>
      </c>
      <c r="J1" s="39" t="s">
        <v>154</v>
      </c>
      <c r="K1" s="36" t="s">
        <v>155</v>
      </c>
      <c r="L1" s="36" t="s">
        <v>156</v>
      </c>
      <c r="M1" s="36" t="s">
        <v>157</v>
      </c>
      <c r="N1" s="36" t="s">
        <v>158</v>
      </c>
      <c r="O1" s="36" t="s">
        <v>159</v>
      </c>
      <c r="P1" s="87" t="s">
        <v>171</v>
      </c>
      <c r="Q1" s="36" t="s">
        <v>160</v>
      </c>
      <c r="R1" s="88" t="s">
        <v>164</v>
      </c>
      <c r="S1" s="89" t="s">
        <v>161</v>
      </c>
      <c r="T1" s="90" t="s">
        <v>165</v>
      </c>
      <c r="U1" s="91" t="s">
        <v>162</v>
      </c>
      <c r="V1" s="92" t="s">
        <v>0</v>
      </c>
      <c r="W1" s="93" t="s">
        <v>163</v>
      </c>
    </row>
    <row r="2" spans="1:23" hidden="1" x14ac:dyDescent="0.25">
      <c r="A2" s="20" t="s">
        <v>230</v>
      </c>
      <c r="B2" s="22">
        <v>40543</v>
      </c>
      <c r="C2" s="23" t="s">
        <v>137</v>
      </c>
      <c r="D2" s="24"/>
      <c r="E2" s="25" t="s">
        <v>55</v>
      </c>
      <c r="F2" s="26">
        <v>500</v>
      </c>
      <c r="G2" s="43">
        <v>20</v>
      </c>
      <c r="H2" s="30"/>
      <c r="I2" s="30"/>
      <c r="J2" s="29"/>
      <c r="K2" s="30"/>
      <c r="L2" s="30"/>
      <c r="M2" s="210"/>
      <c r="N2" s="30"/>
      <c r="O2" s="31"/>
      <c r="P2" s="94">
        <f>IF(ISNA(MATCH(Transactions[[#This Row],[TransType]], TransType[TransType], 0)), 1, MATCH(Transactions[[#This Row],[TransType]], TransType[TransType], 0))</f>
        <v>14</v>
      </c>
      <c r="Q2"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10000</v>
      </c>
      <c r="R2" s="96">
        <f>Transactions[TotalAmnt] * INDEX(TransType[], Transactions[[#This Row],[TTR]], 4)</f>
        <v>0</v>
      </c>
      <c r="S2" s="97">
        <f>IF('Config'!$B$2&lt;&gt;"Yes",0,ROUND(SUMIFS(nmTransCashImpact,nmTransAccount,"="&amp;A2,nmTransDate,"&lt;="&amp;B2,nmTransTransID,"&lt;="&amp;W2),2))</f>
        <v>0</v>
      </c>
      <c r="T2" s="98">
        <f>IF(INDEX(TransType[], Transactions[[#This Row],[TTR]], 6)=0, 0, Transactions[[#This Row],[Qty]]*INDEX(TransType[], Transactions[[#This Row],[TTR]], 6)*IF(AND(Transactions[[#This Row],[Qty]]&lt;0, INDEX(TransType[], Transactions[[#This Row],[TTR]], 5)=-1), -1, 1))</f>
        <v>500</v>
      </c>
      <c r="U2" s="99">
        <f>IF(Transactions[[#This Row],[Symbol]]="* Cash", 0,ROUND(SUMIFS(nmTransQtyChange,nmTransAccount,"="&amp;A2,nmTransDate,"&lt;="&amp;B2,nmTransSymbol,"="&amp;V2,nmTransTransID,"&lt;="&amp;W2),5))</f>
        <v>500</v>
      </c>
      <c r="V2" s="100" t="str">
        <f xml:space="preserve"> IF(ISNA(VLOOKUP(Transactions[[#This Row],[SymbolName]], SymbolAlias[#All],2,FALSE)), Transactions[[#This Row],[SymbolName]], VLOOKUP(Transactions[[#This Row],[SymbolName]], SymbolAlias[#All],2,FALSE) )</f>
        <v>VOO</v>
      </c>
      <c r="W2" s="101">
        <f>ROW()</f>
        <v>2</v>
      </c>
    </row>
    <row r="3" spans="1:23" hidden="1" x14ac:dyDescent="0.25">
      <c r="A3" s="20" t="s">
        <v>230</v>
      </c>
      <c r="B3" s="22">
        <v>40543</v>
      </c>
      <c r="C3" s="23" t="s">
        <v>100</v>
      </c>
      <c r="D3" s="24"/>
      <c r="E3" s="25" t="s">
        <v>14</v>
      </c>
      <c r="F3" s="26">
        <v>1</v>
      </c>
      <c r="G3" s="43">
        <v>40000</v>
      </c>
      <c r="H3" s="30"/>
      <c r="I3" s="30"/>
      <c r="J3" s="29" t="s">
        <v>236</v>
      </c>
      <c r="K3" s="30"/>
      <c r="L3" s="30"/>
      <c r="M3" s="210"/>
      <c r="N3" s="30"/>
      <c r="O3" s="31"/>
      <c r="P3" s="94">
        <f>IF(ISNA(MATCH(Transactions[[#This Row],[TransType]], TransType[TransType], 0)), 1, MATCH(Transactions[[#This Row],[TransType]], TransType[TransType], 0))</f>
        <v>4</v>
      </c>
      <c r="Q3"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40000</v>
      </c>
      <c r="R3" s="96">
        <f>Transactions[TotalAmnt] * INDEX(TransType[], Transactions[[#This Row],[TTR]], 4)</f>
        <v>40000</v>
      </c>
      <c r="S3" s="97">
        <f>IF('Config'!$B$2&lt;&gt;"Yes",0,ROUND(SUMIFS(nmTransCashImpact,nmTransAccount,"="&amp;A3,nmTransDate,"&lt;="&amp;B3,nmTransTransID,"&lt;="&amp;W3),2))</f>
        <v>40000</v>
      </c>
      <c r="T3" s="98">
        <f>IF(INDEX(TransType[], Transactions[[#This Row],[TTR]], 6)=0, 0, Transactions[[#This Row],[Qty]]*INDEX(TransType[], Transactions[[#This Row],[TTR]], 6)*IF(AND(Transactions[[#This Row],[Qty]]&lt;0, INDEX(TransType[], Transactions[[#This Row],[TTR]], 5)=-1), -1, 1))</f>
        <v>0</v>
      </c>
      <c r="U3" s="99">
        <f>IF(Transactions[[#This Row],[Symbol]]="* Cash", 0,ROUND(SUMIFS(nmTransQtyChange,nmTransAccount,"="&amp;A3,nmTransDate,"&lt;="&amp;B3,nmTransSymbol,"="&amp;V3,nmTransTransID,"&lt;="&amp;W3),5))</f>
        <v>0</v>
      </c>
      <c r="V3" s="100" t="str">
        <f xml:space="preserve"> IF(ISNA(VLOOKUP(Transactions[[#This Row],[SymbolName]], SymbolAlias[#All],2,FALSE)), Transactions[[#This Row],[SymbolName]], VLOOKUP(Transactions[[#This Row],[SymbolName]], SymbolAlias[#All],2,FALSE) )</f>
        <v>* Cash</v>
      </c>
      <c r="W3" s="101">
        <f>ROW()</f>
        <v>3</v>
      </c>
    </row>
    <row r="4" spans="1:23" hidden="1" x14ac:dyDescent="0.25">
      <c r="A4" s="20" t="s">
        <v>230</v>
      </c>
      <c r="B4" s="22">
        <v>41383</v>
      </c>
      <c r="C4" s="23" t="s">
        <v>96</v>
      </c>
      <c r="D4" s="24"/>
      <c r="E4" s="25" t="s">
        <v>57</v>
      </c>
      <c r="F4" s="26">
        <v>400</v>
      </c>
      <c r="G4" s="43">
        <v>42.23</v>
      </c>
      <c r="H4" s="27">
        <v>9.99</v>
      </c>
      <c r="I4" s="28"/>
      <c r="J4" s="29"/>
      <c r="K4" s="27"/>
      <c r="L4" s="27"/>
      <c r="M4" s="211"/>
      <c r="N4" s="27"/>
      <c r="O4" s="31"/>
      <c r="P4" s="94">
        <f>IF(ISNA(MATCH(Transactions[[#This Row],[TransType]], TransType[TransType], 0)), 1, MATCH(Transactions[[#This Row],[TransType]], TransType[TransType], 0))</f>
        <v>2</v>
      </c>
      <c r="Q4"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16901.990000000002</v>
      </c>
      <c r="R4" s="96">
        <f>Transactions[TotalAmnt] * INDEX(TransType[], Transactions[[#This Row],[TTR]], 4)</f>
        <v>-16901.990000000002</v>
      </c>
      <c r="S4" s="97">
        <f>IF('Config'!$B$2&lt;&gt;"Yes",0,ROUND(SUMIFS(nmTransCashImpact,nmTransAccount,"="&amp;A4,nmTransDate,"&lt;="&amp;B4,nmTransTransID,"&lt;="&amp;W4),2))</f>
        <v>23098.01</v>
      </c>
      <c r="T4" s="98">
        <f>IF(INDEX(TransType[], Transactions[[#This Row],[TTR]], 6)=0, 0, Transactions[[#This Row],[Qty]]*INDEX(TransType[], Transactions[[#This Row],[TTR]], 6)*IF(AND(Transactions[[#This Row],[Qty]]&lt;0, INDEX(TransType[], Transactions[[#This Row],[TTR]], 5)=-1), -1, 1))</f>
        <v>400</v>
      </c>
      <c r="U4" s="99">
        <f>IF(Transactions[[#This Row],[Symbol]]="* Cash", 0,ROUND(SUMIFS(nmTransQtyChange,nmTransAccount,"="&amp;A4,nmTransDate,"&lt;="&amp;B4,nmTransSymbol,"="&amp;V4,nmTransTransID,"&lt;="&amp;W4),5))</f>
        <v>400</v>
      </c>
      <c r="V4" s="100" t="str">
        <f xml:space="preserve"> IF(ISNA(VLOOKUP(Transactions[[#This Row],[SymbolName]], SymbolAlias[#All],2,FALSE)), Transactions[[#This Row],[SymbolName]], VLOOKUP(Transactions[[#This Row],[SymbolName]], SymbolAlias[#All],2,FALSE) )</f>
        <v>VWO</v>
      </c>
      <c r="W4" s="101">
        <f>ROW()</f>
        <v>4</v>
      </c>
    </row>
    <row r="5" spans="1:23" hidden="1" x14ac:dyDescent="0.25">
      <c r="A5" s="20" t="s">
        <v>230</v>
      </c>
      <c r="B5" s="22">
        <v>41453</v>
      </c>
      <c r="C5" s="23" t="s">
        <v>144</v>
      </c>
      <c r="D5" s="24"/>
      <c r="E5" s="25" t="s">
        <v>57</v>
      </c>
      <c r="F5" s="26">
        <v>400</v>
      </c>
      <c r="G5" s="43">
        <v>30.36</v>
      </c>
      <c r="H5" s="30"/>
      <c r="I5" s="28"/>
      <c r="J5" s="29"/>
      <c r="K5" s="27"/>
      <c r="L5" s="27"/>
      <c r="M5" s="211"/>
      <c r="N5" s="27"/>
      <c r="O5" s="31"/>
      <c r="P5" s="94">
        <f>IF(ISNA(MATCH(Transactions[[#This Row],[TransType]], TransType[TransType], 0)), 1, MATCH(Transactions[[#This Row],[TransType]], TransType[TransType], 0))</f>
        <v>17</v>
      </c>
      <c r="Q5"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30.36</v>
      </c>
      <c r="R5" s="96">
        <f>Transactions[TotalAmnt] * INDEX(TransType[], Transactions[[#This Row],[TTR]], 4)</f>
        <v>-30.36</v>
      </c>
      <c r="S5" s="97">
        <f>IF('Config'!$B$2&lt;&gt;"Yes",0,ROUND(SUMIFS(nmTransCashImpact,nmTransAccount,"="&amp;A5,nmTransDate,"&lt;="&amp;B5,nmTransTransID,"&lt;="&amp;W5),2))</f>
        <v>23067.65</v>
      </c>
      <c r="T5" s="98">
        <f>IF(INDEX(TransType[], Transactions[[#This Row],[TTR]], 6)=0, 0, Transactions[[#This Row],[Qty]]*INDEX(TransType[], Transactions[[#This Row],[TTR]], 6)*IF(AND(Transactions[[#This Row],[Qty]]&lt;0, INDEX(TransType[], Transactions[[#This Row],[TTR]], 5)=-1), -1, 1))</f>
        <v>0</v>
      </c>
      <c r="U5" s="99">
        <f>IF(Transactions[[#This Row],[Symbol]]="* Cash", 0,ROUND(SUMIFS(nmTransQtyChange,nmTransAccount,"="&amp;A5,nmTransDate,"&lt;="&amp;B5,nmTransSymbol,"="&amp;V5,nmTransTransID,"&lt;="&amp;W5),5))</f>
        <v>400</v>
      </c>
      <c r="V5" s="100" t="str">
        <f xml:space="preserve"> IF(ISNA(VLOOKUP(Transactions[[#This Row],[SymbolName]], SymbolAlias[#All],2,FALSE)), Transactions[[#This Row],[SymbolName]], VLOOKUP(Transactions[[#This Row],[SymbolName]], SymbolAlias[#All],2,FALSE) )</f>
        <v>VWO</v>
      </c>
      <c r="W5" s="101">
        <f>ROW()</f>
        <v>5</v>
      </c>
    </row>
    <row r="6" spans="1:23" hidden="1" x14ac:dyDescent="0.25">
      <c r="A6" s="20" t="s">
        <v>230</v>
      </c>
      <c r="B6" s="22">
        <v>41453</v>
      </c>
      <c r="C6" s="23" t="s">
        <v>108</v>
      </c>
      <c r="D6" s="24"/>
      <c r="E6" s="25" t="s">
        <v>57</v>
      </c>
      <c r="F6" s="26">
        <v>400</v>
      </c>
      <c r="G6" s="43">
        <v>202.4</v>
      </c>
      <c r="H6" s="30"/>
      <c r="I6" s="28"/>
      <c r="J6" s="29"/>
      <c r="K6" s="27"/>
      <c r="L6" s="27"/>
      <c r="M6" s="211"/>
      <c r="N6" s="27"/>
      <c r="O6" s="31"/>
      <c r="P6" s="94">
        <f>IF(ISNA(MATCH(Transactions[[#This Row],[TransType]], TransType[TransType], 0)), 1, MATCH(Transactions[[#This Row],[TransType]], TransType[TransType], 0))</f>
        <v>6</v>
      </c>
      <c r="Q6"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202.4</v>
      </c>
      <c r="R6" s="96">
        <f>Transactions[TotalAmnt] * INDEX(TransType[], Transactions[[#This Row],[TTR]], 4)</f>
        <v>202.4</v>
      </c>
      <c r="S6" s="97">
        <f>IF('Config'!$B$2&lt;&gt;"Yes",0,ROUND(SUMIFS(nmTransCashImpact,nmTransAccount,"="&amp;A6,nmTransDate,"&lt;="&amp;B6,nmTransTransID,"&lt;="&amp;W6),2))</f>
        <v>23270.05</v>
      </c>
      <c r="T6" s="98">
        <f>IF(INDEX(TransType[], Transactions[[#This Row],[TTR]], 6)=0, 0, Transactions[[#This Row],[Qty]]*INDEX(TransType[], Transactions[[#This Row],[TTR]], 6)*IF(AND(Transactions[[#This Row],[Qty]]&lt;0, INDEX(TransType[], Transactions[[#This Row],[TTR]], 5)=-1), -1, 1))</f>
        <v>0</v>
      </c>
      <c r="U6" s="99">
        <f>IF(Transactions[[#This Row],[Symbol]]="* Cash", 0,ROUND(SUMIFS(nmTransQtyChange,nmTransAccount,"="&amp;A6,nmTransDate,"&lt;="&amp;B6,nmTransSymbol,"="&amp;V6,nmTransTransID,"&lt;="&amp;W6),5))</f>
        <v>400</v>
      </c>
      <c r="V6" s="100" t="str">
        <f xml:space="preserve"> IF(ISNA(VLOOKUP(Transactions[[#This Row],[SymbolName]], SymbolAlias[#All],2,FALSE)), Transactions[[#This Row],[SymbolName]], VLOOKUP(Transactions[[#This Row],[SymbolName]], SymbolAlias[#All],2,FALSE) )</f>
        <v>VWO</v>
      </c>
      <c r="W6" s="101">
        <f>ROW()</f>
        <v>6</v>
      </c>
    </row>
    <row r="7" spans="1:23" hidden="1" x14ac:dyDescent="0.25">
      <c r="A7" s="20" t="s">
        <v>230</v>
      </c>
      <c r="B7" s="22">
        <v>41491</v>
      </c>
      <c r="C7" s="23" t="s">
        <v>96</v>
      </c>
      <c r="D7" s="24"/>
      <c r="E7" s="25" t="s">
        <v>57</v>
      </c>
      <c r="F7" s="26">
        <v>550</v>
      </c>
      <c r="G7" s="43">
        <v>39.46</v>
      </c>
      <c r="H7" s="27">
        <v>9.99</v>
      </c>
      <c r="I7" s="28"/>
      <c r="J7" s="29"/>
      <c r="K7" s="27"/>
      <c r="L7" s="27"/>
      <c r="M7" s="211"/>
      <c r="N7" s="27"/>
      <c r="O7" s="31"/>
      <c r="P7" s="94">
        <f>IF(ISNA(MATCH(Transactions[[#This Row],[TransType]], TransType[TransType], 0)), 1, MATCH(Transactions[[#This Row],[TransType]], TransType[TransType], 0))</f>
        <v>2</v>
      </c>
      <c r="Q7"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21712.99</v>
      </c>
      <c r="R7" s="96">
        <f>Transactions[TotalAmnt] * INDEX(TransType[], Transactions[[#This Row],[TTR]], 4)</f>
        <v>-21712.99</v>
      </c>
      <c r="S7" s="97">
        <f>IF('Config'!$B$2&lt;&gt;"Yes",0,ROUND(SUMIFS(nmTransCashImpact,nmTransAccount,"="&amp;A7,nmTransDate,"&lt;="&amp;B7,nmTransTransID,"&lt;="&amp;W7),2))</f>
        <v>1557.06</v>
      </c>
      <c r="T7" s="98">
        <f>IF(INDEX(TransType[], Transactions[[#This Row],[TTR]], 6)=0, 0, Transactions[[#This Row],[Qty]]*INDEX(TransType[], Transactions[[#This Row],[TTR]], 6)*IF(AND(Transactions[[#This Row],[Qty]]&lt;0, INDEX(TransType[], Transactions[[#This Row],[TTR]], 5)=-1), -1, 1))</f>
        <v>550</v>
      </c>
      <c r="U7" s="99">
        <f>IF(Transactions[[#This Row],[Symbol]]="* Cash", 0,ROUND(SUMIFS(nmTransQtyChange,nmTransAccount,"="&amp;A7,nmTransDate,"&lt;="&amp;B7,nmTransSymbol,"="&amp;V7,nmTransTransID,"&lt;="&amp;W7),5))</f>
        <v>950</v>
      </c>
      <c r="V7" s="100" t="str">
        <f xml:space="preserve"> IF(ISNA(VLOOKUP(Transactions[[#This Row],[SymbolName]], SymbolAlias[#All],2,FALSE)), Transactions[[#This Row],[SymbolName]], VLOOKUP(Transactions[[#This Row],[SymbolName]], SymbolAlias[#All],2,FALSE) )</f>
        <v>VWO</v>
      </c>
      <c r="W7" s="101">
        <f>ROW()</f>
        <v>7</v>
      </c>
    </row>
    <row r="8" spans="1:23" hidden="1" x14ac:dyDescent="0.25">
      <c r="A8" s="20" t="s">
        <v>230</v>
      </c>
      <c r="B8" s="22">
        <v>41544</v>
      </c>
      <c r="C8" s="23" t="s">
        <v>144</v>
      </c>
      <c r="D8" s="24"/>
      <c r="E8" s="25" t="s">
        <v>57</v>
      </c>
      <c r="F8" s="26">
        <v>950</v>
      </c>
      <c r="G8" s="43">
        <v>49.16</v>
      </c>
      <c r="H8" s="30"/>
      <c r="I8" s="28"/>
      <c r="J8" s="29"/>
      <c r="K8" s="27"/>
      <c r="L8" s="27"/>
      <c r="M8" s="211"/>
      <c r="N8" s="27"/>
      <c r="O8" s="31"/>
      <c r="P8" s="94">
        <f>IF(ISNA(MATCH(Transactions[[#This Row],[TransType]], TransType[TransType], 0)), 1, MATCH(Transactions[[#This Row],[TransType]], TransType[TransType], 0))</f>
        <v>17</v>
      </c>
      <c r="Q8"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49.16</v>
      </c>
      <c r="R8" s="96">
        <f>Transactions[TotalAmnt] * INDEX(TransType[], Transactions[[#This Row],[TTR]], 4)</f>
        <v>-49.16</v>
      </c>
      <c r="S8" s="97">
        <f>IF('Config'!$B$2&lt;&gt;"Yes",0,ROUND(SUMIFS(nmTransCashImpact,nmTransAccount,"="&amp;A8,nmTransDate,"&lt;="&amp;B8,nmTransTransID,"&lt;="&amp;W8),2))</f>
        <v>1507.9</v>
      </c>
      <c r="T8" s="98">
        <f>IF(INDEX(TransType[], Transactions[[#This Row],[TTR]], 6)=0, 0, Transactions[[#This Row],[Qty]]*INDEX(TransType[], Transactions[[#This Row],[TTR]], 6)*IF(AND(Transactions[[#This Row],[Qty]]&lt;0, INDEX(TransType[], Transactions[[#This Row],[TTR]], 5)=-1), -1, 1))</f>
        <v>0</v>
      </c>
      <c r="U8" s="99">
        <f>IF(Transactions[[#This Row],[Symbol]]="* Cash", 0,ROUND(SUMIFS(nmTransQtyChange,nmTransAccount,"="&amp;A8,nmTransDate,"&lt;="&amp;B8,nmTransSymbol,"="&amp;V8,nmTransTransID,"&lt;="&amp;W8),5))</f>
        <v>950</v>
      </c>
      <c r="V8" s="100" t="str">
        <f xml:space="preserve"> IF(ISNA(VLOOKUP(Transactions[[#This Row],[SymbolName]], SymbolAlias[#All],2,FALSE)), Transactions[[#This Row],[SymbolName]], VLOOKUP(Transactions[[#This Row],[SymbolName]], SymbolAlias[#All],2,FALSE) )</f>
        <v>VWO</v>
      </c>
      <c r="W8" s="101">
        <f>ROW()</f>
        <v>8</v>
      </c>
    </row>
    <row r="9" spans="1:23" hidden="1" x14ac:dyDescent="0.25">
      <c r="A9" s="20" t="s">
        <v>230</v>
      </c>
      <c r="B9" s="22">
        <v>41544</v>
      </c>
      <c r="C9" s="23" t="s">
        <v>108</v>
      </c>
      <c r="D9" s="24"/>
      <c r="E9" s="25" t="s">
        <v>57</v>
      </c>
      <c r="F9" s="26">
        <v>950</v>
      </c>
      <c r="G9" s="43">
        <v>327.75</v>
      </c>
      <c r="H9" s="30"/>
      <c r="I9" s="28"/>
      <c r="J9" s="29"/>
      <c r="K9" s="27"/>
      <c r="L9" s="27"/>
      <c r="M9" s="211"/>
      <c r="N9" s="27"/>
      <c r="O9" s="31"/>
      <c r="P9" s="94">
        <f>IF(ISNA(MATCH(Transactions[[#This Row],[TransType]], TransType[TransType], 0)), 1, MATCH(Transactions[[#This Row],[TransType]], TransType[TransType], 0))</f>
        <v>6</v>
      </c>
      <c r="Q9"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327.75</v>
      </c>
      <c r="R9" s="96">
        <f>Transactions[TotalAmnt] * INDEX(TransType[], Transactions[[#This Row],[TTR]], 4)</f>
        <v>327.75</v>
      </c>
      <c r="S9" s="97">
        <f>IF('Config'!$B$2&lt;&gt;"Yes",0,ROUND(SUMIFS(nmTransCashImpact,nmTransAccount,"="&amp;A9,nmTransDate,"&lt;="&amp;B9,nmTransTransID,"&lt;="&amp;W9),2))</f>
        <v>1835.65</v>
      </c>
      <c r="T9" s="98">
        <f>IF(INDEX(TransType[], Transactions[[#This Row],[TTR]], 6)=0, 0, Transactions[[#This Row],[Qty]]*INDEX(TransType[], Transactions[[#This Row],[TTR]], 6)*IF(AND(Transactions[[#This Row],[Qty]]&lt;0, INDEX(TransType[], Transactions[[#This Row],[TTR]], 5)=-1), -1, 1))</f>
        <v>0</v>
      </c>
      <c r="U9" s="99">
        <f>IF(Transactions[[#This Row],[Symbol]]="* Cash", 0,ROUND(SUMIFS(nmTransQtyChange,nmTransAccount,"="&amp;A9,nmTransDate,"&lt;="&amp;B9,nmTransSymbol,"="&amp;V9,nmTransTransID,"&lt;="&amp;W9),5))</f>
        <v>950</v>
      </c>
      <c r="V9" s="100" t="str">
        <f xml:space="preserve"> IF(ISNA(VLOOKUP(Transactions[[#This Row],[SymbolName]], SymbolAlias[#All],2,FALSE)), Transactions[[#This Row],[SymbolName]], VLOOKUP(Transactions[[#This Row],[SymbolName]], SymbolAlias[#All],2,FALSE) )</f>
        <v>VWO</v>
      </c>
      <c r="W9" s="101">
        <f>ROW()</f>
        <v>9</v>
      </c>
    </row>
    <row r="10" spans="1:23" hidden="1" x14ac:dyDescent="0.25">
      <c r="A10" s="20" t="s">
        <v>230</v>
      </c>
      <c r="B10" s="22">
        <v>41546</v>
      </c>
      <c r="C10" s="23" t="s">
        <v>100</v>
      </c>
      <c r="D10" s="410"/>
      <c r="E10" s="25" t="s">
        <v>14</v>
      </c>
      <c r="F10" s="415">
        <v>1</v>
      </c>
      <c r="G10" s="421">
        <v>30000</v>
      </c>
      <c r="H10" s="426"/>
      <c r="I10" s="433"/>
      <c r="J10" s="438"/>
      <c r="K10" s="445"/>
      <c r="L10" s="445"/>
      <c r="M10" s="452"/>
      <c r="N10" s="445"/>
      <c r="O10" s="458"/>
      <c r="P10" s="362">
        <f>IF(ISNA(MATCH(Transactions[[#This Row],[TransType]], TransType[TransType], 0)), 1, MATCH(Transactions[[#This Row],[TransType]], TransType[TransType], 0))</f>
        <v>4</v>
      </c>
      <c r="Q10" s="463">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30000</v>
      </c>
      <c r="R10" s="468">
        <f>Transactions[TotalAmnt] * INDEX(TransType[], Transactions[[#This Row],[TTR]], 4)</f>
        <v>30000</v>
      </c>
      <c r="S10" s="472">
        <f>IF('Config'!$B$2&lt;&gt;"Yes",0,ROUND(SUMIFS(nmTransCashImpact,nmTransAccount,"="&amp;A10,nmTransDate,"&lt;="&amp;B10,nmTransTransID,"&lt;="&amp;W10),2))</f>
        <v>31835.65</v>
      </c>
      <c r="T10" s="477">
        <f>IF(INDEX(TransType[], Transactions[[#This Row],[TTR]], 6)=0, 0, Transactions[[#This Row],[Qty]]*INDEX(TransType[], Transactions[[#This Row],[TTR]], 6)*IF(AND(Transactions[[#This Row],[Qty]]&lt;0, INDEX(TransType[], Transactions[[#This Row],[TTR]], 5)=-1), -1, 1))</f>
        <v>0</v>
      </c>
      <c r="U10" s="481">
        <f>IF(Transactions[[#This Row],[Symbol]]="* Cash", 0,ROUND(SUMIFS(nmTransQtyChange,nmTransAccount,"="&amp;A10,nmTransDate,"&lt;="&amp;B10,nmTransSymbol,"="&amp;V10,nmTransTransID,"&lt;="&amp;W10),5))</f>
        <v>0</v>
      </c>
      <c r="V10" s="487" t="str">
        <f xml:space="preserve"> IF(ISNA(VLOOKUP(Transactions[[#This Row],[SymbolName]], SymbolAlias[#All],2,FALSE)), Transactions[[#This Row],[SymbolName]], VLOOKUP(Transactions[[#This Row],[SymbolName]], SymbolAlias[#All],2,FALSE) )</f>
        <v>* Cash</v>
      </c>
      <c r="W10" s="492">
        <f>ROW()</f>
        <v>10</v>
      </c>
    </row>
    <row r="11" spans="1:23" hidden="1" x14ac:dyDescent="0.25">
      <c r="A11" s="20" t="s">
        <v>230</v>
      </c>
      <c r="B11" s="22">
        <v>41547</v>
      </c>
      <c r="C11" s="23" t="s">
        <v>96</v>
      </c>
      <c r="D11" s="24"/>
      <c r="E11" s="25" t="s">
        <v>57</v>
      </c>
      <c r="F11" s="26">
        <v>200</v>
      </c>
      <c r="G11" s="43">
        <v>40.06</v>
      </c>
      <c r="H11" s="27">
        <v>9.99</v>
      </c>
      <c r="I11" s="28"/>
      <c r="J11" s="29"/>
      <c r="K11" s="27"/>
      <c r="L11" s="27"/>
      <c r="M11" s="211"/>
      <c r="N11" s="27"/>
      <c r="O11" s="31"/>
      <c r="P11" s="94">
        <f>IF(ISNA(MATCH(Transactions[[#This Row],[TransType]], TransType[TransType], 0)), 1, MATCH(Transactions[[#This Row],[TransType]], TransType[TransType], 0))</f>
        <v>2</v>
      </c>
      <c r="Q11"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8021.99</v>
      </c>
      <c r="R11" s="96">
        <f>Transactions[TotalAmnt] * INDEX(TransType[], Transactions[[#This Row],[TTR]], 4)</f>
        <v>-8021.99</v>
      </c>
      <c r="S11" s="97">
        <f>IF('Config'!$B$2&lt;&gt;"Yes",0,ROUND(SUMIFS(nmTransCashImpact,nmTransAccount,"="&amp;A11,nmTransDate,"&lt;="&amp;B11,nmTransTransID,"&lt;="&amp;W11),2))</f>
        <v>23813.66</v>
      </c>
      <c r="T11" s="98">
        <f>IF(INDEX(TransType[], Transactions[[#This Row],[TTR]], 6)=0, 0, Transactions[[#This Row],[Qty]]*INDEX(TransType[], Transactions[[#This Row],[TTR]], 6)*IF(AND(Transactions[[#This Row],[Qty]]&lt;0, INDEX(TransType[], Transactions[[#This Row],[TTR]], 5)=-1), -1, 1))</f>
        <v>200</v>
      </c>
      <c r="U11" s="99">
        <f>IF(Transactions[[#This Row],[Symbol]]="* Cash", 0,ROUND(SUMIFS(nmTransQtyChange,nmTransAccount,"="&amp;A11,nmTransDate,"&lt;="&amp;B11,nmTransSymbol,"="&amp;V11,nmTransTransID,"&lt;="&amp;W11),5))</f>
        <v>1150</v>
      </c>
      <c r="V11" s="100" t="str">
        <f xml:space="preserve"> IF(ISNA(VLOOKUP(Transactions[[#This Row],[SymbolName]], SymbolAlias[#All],2,FALSE)), Transactions[[#This Row],[SymbolName]], VLOOKUP(Transactions[[#This Row],[SymbolName]], SymbolAlias[#All],2,FALSE) )</f>
        <v>VWO</v>
      </c>
      <c r="W11" s="101">
        <f>ROW()</f>
        <v>11</v>
      </c>
    </row>
    <row r="12" spans="1:23" hidden="1" x14ac:dyDescent="0.25">
      <c r="A12" s="20" t="s">
        <v>230</v>
      </c>
      <c r="B12" s="22">
        <v>41635</v>
      </c>
      <c r="C12" s="23" t="s">
        <v>144</v>
      </c>
      <c r="D12" s="24"/>
      <c r="E12" s="25" t="s">
        <v>174</v>
      </c>
      <c r="F12" s="26">
        <v>1150</v>
      </c>
      <c r="G12" s="44">
        <v>37.26</v>
      </c>
      <c r="H12" s="30"/>
      <c r="I12" s="28"/>
      <c r="J12" s="29"/>
      <c r="K12" s="27"/>
      <c r="L12" s="27"/>
      <c r="M12" s="211"/>
      <c r="N12" s="27"/>
      <c r="O12" s="31"/>
      <c r="P12" s="94">
        <f>IF(ISNA(MATCH(Transactions[[#This Row],[TransType]], TransType[TransType], 0)), 1, MATCH(Transactions[[#This Row],[TransType]], TransType[TransType], 0))</f>
        <v>17</v>
      </c>
      <c r="Q12"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37.26</v>
      </c>
      <c r="R12" s="96">
        <f>Transactions[TotalAmnt] * INDEX(TransType[], Transactions[[#This Row],[TTR]], 4)</f>
        <v>-37.26</v>
      </c>
      <c r="S12" s="97">
        <f>IF('Config'!$B$2&lt;&gt;"Yes",0,ROUND(SUMIFS(nmTransCashImpact,nmTransAccount,"="&amp;A12,nmTransDate,"&lt;="&amp;B12,nmTransTransID,"&lt;="&amp;W12),2))</f>
        <v>23776.400000000001</v>
      </c>
      <c r="T12" s="98">
        <f>IF(INDEX(TransType[], Transactions[[#This Row],[TTR]], 6)=0, 0, Transactions[[#This Row],[Qty]]*INDEX(TransType[], Transactions[[#This Row],[TTR]], 6)*IF(AND(Transactions[[#This Row],[Qty]]&lt;0, INDEX(TransType[], Transactions[[#This Row],[TTR]], 5)=-1), -1, 1))</f>
        <v>0</v>
      </c>
      <c r="U12" s="99">
        <f>IF(Transactions[[#This Row],[Symbol]]="* Cash", 0,ROUND(SUMIFS(nmTransQtyChange,nmTransAccount,"="&amp;A12,nmTransDate,"&lt;="&amp;B12,nmTransSymbol,"="&amp;V12,nmTransTransID,"&lt;="&amp;W12),5))</f>
        <v>1150</v>
      </c>
      <c r="V12" s="100" t="str">
        <f xml:space="preserve"> IF(ISNA(VLOOKUP(Transactions[[#This Row],[SymbolName]], SymbolAlias[#All],2,FALSE)), Transactions[[#This Row],[SymbolName]], VLOOKUP(Transactions[[#This Row],[SymbolName]], SymbolAlias[#All],2,FALSE) )</f>
        <v>VWO</v>
      </c>
      <c r="W12" s="101">
        <f>ROW()</f>
        <v>12</v>
      </c>
    </row>
    <row r="13" spans="1:23" hidden="1" x14ac:dyDescent="0.25">
      <c r="A13" s="20" t="s">
        <v>230</v>
      </c>
      <c r="B13" s="22">
        <v>41635</v>
      </c>
      <c r="C13" s="23" t="s">
        <v>108</v>
      </c>
      <c r="D13" s="24"/>
      <c r="E13" s="25" t="s">
        <v>174</v>
      </c>
      <c r="F13" s="26">
        <v>1150</v>
      </c>
      <c r="G13" s="44">
        <v>248.4</v>
      </c>
      <c r="H13" s="30"/>
      <c r="I13" s="28"/>
      <c r="J13" s="29"/>
      <c r="K13" s="27"/>
      <c r="L13" s="27"/>
      <c r="M13" s="211"/>
      <c r="N13" s="27"/>
      <c r="O13" s="31"/>
      <c r="P13" s="94">
        <f>IF(ISNA(MATCH(Transactions[[#This Row],[TransType]], TransType[TransType], 0)), 1, MATCH(Transactions[[#This Row],[TransType]], TransType[TransType], 0))</f>
        <v>6</v>
      </c>
      <c r="Q13"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248.4</v>
      </c>
      <c r="R13" s="96">
        <f>Transactions[TotalAmnt] * INDEX(TransType[], Transactions[[#This Row],[TTR]], 4)</f>
        <v>248.4</v>
      </c>
      <c r="S13" s="97">
        <f>IF('Config'!$B$2&lt;&gt;"Yes",0,ROUND(SUMIFS(nmTransCashImpact,nmTransAccount,"="&amp;A13,nmTransDate,"&lt;="&amp;B13,nmTransTransID,"&lt;="&amp;W13),2))</f>
        <v>24024.799999999999</v>
      </c>
      <c r="T13" s="98">
        <f>IF(INDEX(TransType[], Transactions[[#This Row],[TTR]], 6)=0, 0, Transactions[[#This Row],[Qty]]*INDEX(TransType[], Transactions[[#This Row],[TTR]], 6)*IF(AND(Transactions[[#This Row],[Qty]]&lt;0, INDEX(TransType[], Transactions[[#This Row],[TTR]], 5)=-1), -1, 1))</f>
        <v>0</v>
      </c>
      <c r="U13" s="99">
        <f>IF(Transactions[[#This Row],[Symbol]]="* Cash", 0,ROUND(SUMIFS(nmTransQtyChange,nmTransAccount,"="&amp;A13,nmTransDate,"&lt;="&amp;B13,nmTransSymbol,"="&amp;V13,nmTransTransID,"&lt;="&amp;W13),5))</f>
        <v>1150</v>
      </c>
      <c r="V13" s="100" t="str">
        <f xml:space="preserve"> IF(ISNA(VLOOKUP(Transactions[[#This Row],[SymbolName]], SymbolAlias[#All],2,FALSE)), Transactions[[#This Row],[SymbolName]], VLOOKUP(Transactions[[#This Row],[SymbolName]], SymbolAlias[#All],2,FALSE) )</f>
        <v>VWO</v>
      </c>
      <c r="W13" s="101">
        <f>ROW()</f>
        <v>13</v>
      </c>
    </row>
    <row r="14" spans="1:23" hidden="1" x14ac:dyDescent="0.25">
      <c r="A14" s="20" t="s">
        <v>235</v>
      </c>
      <c r="B14" s="22">
        <v>41639</v>
      </c>
      <c r="C14" s="23" t="s">
        <v>100</v>
      </c>
      <c r="D14" s="410"/>
      <c r="E14" s="25" t="s">
        <v>14</v>
      </c>
      <c r="F14" s="415">
        <v>1</v>
      </c>
      <c r="G14" s="421">
        <v>102000</v>
      </c>
      <c r="H14" s="426"/>
      <c r="I14" s="433"/>
      <c r="J14" s="438"/>
      <c r="K14" s="445"/>
      <c r="L14" s="445"/>
      <c r="M14" s="452"/>
      <c r="N14" s="445"/>
      <c r="O14" s="458"/>
      <c r="P14" s="362">
        <f>IF(ISNA(MATCH(Transactions[[#This Row],[TransType]], TransType[TransType], 0)), 1, MATCH(Transactions[[#This Row],[TransType]], TransType[TransType], 0))</f>
        <v>4</v>
      </c>
      <c r="Q14" s="463">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102000</v>
      </c>
      <c r="R14" s="468">
        <f>Transactions[TotalAmnt] * INDEX(TransType[], Transactions[[#This Row],[TTR]], 4)</f>
        <v>102000</v>
      </c>
      <c r="S14" s="472">
        <f>IF('Config'!$B$2&lt;&gt;"Yes",0,ROUND(SUMIFS(nmTransCashImpact,nmTransAccount,"="&amp;A14,nmTransDate,"&lt;="&amp;B14,nmTransTransID,"&lt;="&amp;W14),2))</f>
        <v>102000</v>
      </c>
      <c r="T14" s="477">
        <f>IF(INDEX(TransType[], Transactions[[#This Row],[TTR]], 6)=0, 0, Transactions[[#This Row],[Qty]]*INDEX(TransType[], Transactions[[#This Row],[TTR]], 6)*IF(AND(Transactions[[#This Row],[Qty]]&lt;0, INDEX(TransType[], Transactions[[#This Row],[TTR]], 5)=-1), -1, 1))</f>
        <v>0</v>
      </c>
      <c r="U14" s="481">
        <f>IF(Transactions[[#This Row],[Symbol]]="* Cash", 0,ROUND(SUMIFS(nmTransQtyChange,nmTransAccount,"="&amp;A14,nmTransDate,"&lt;="&amp;B14,nmTransSymbol,"="&amp;V14,nmTransTransID,"&lt;="&amp;W14),5))</f>
        <v>0</v>
      </c>
      <c r="V14" s="487" t="str">
        <f xml:space="preserve"> IF(ISNA(VLOOKUP(Transactions[[#This Row],[SymbolName]], SymbolAlias[#All],2,FALSE)), Transactions[[#This Row],[SymbolName]], VLOOKUP(Transactions[[#This Row],[SymbolName]], SymbolAlias[#All],2,FALSE) )</f>
        <v>* Cash</v>
      </c>
      <c r="W14" s="492">
        <f>ROW()</f>
        <v>14</v>
      </c>
    </row>
    <row r="15" spans="1:23" hidden="1" x14ac:dyDescent="0.25">
      <c r="A15" s="20" t="s">
        <v>230</v>
      </c>
      <c r="B15" s="22">
        <v>41656</v>
      </c>
      <c r="C15" s="23" t="s">
        <v>96</v>
      </c>
      <c r="D15" s="24"/>
      <c r="E15" s="25" t="s">
        <v>57</v>
      </c>
      <c r="F15" s="26">
        <v>332</v>
      </c>
      <c r="G15" s="43">
        <v>39.439900000000002</v>
      </c>
      <c r="H15" s="27">
        <v>9.99</v>
      </c>
      <c r="I15" s="28"/>
      <c r="J15" s="29"/>
      <c r="K15" s="27"/>
      <c r="L15" s="27"/>
      <c r="M15" s="211"/>
      <c r="N15" s="27"/>
      <c r="O15" s="31"/>
      <c r="P15" s="94">
        <f>IF(ISNA(MATCH(Transactions[[#This Row],[TransType]], TransType[TransType], 0)), 1, MATCH(Transactions[[#This Row],[TransType]], TransType[TransType], 0))</f>
        <v>2</v>
      </c>
      <c r="Q15"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13104.04</v>
      </c>
      <c r="R15" s="96">
        <f>Transactions[TotalAmnt] * INDEX(TransType[], Transactions[[#This Row],[TTR]], 4)</f>
        <v>-13104.04</v>
      </c>
      <c r="S15" s="97">
        <f>IF('Config'!$B$2&lt;&gt;"Yes",0,ROUND(SUMIFS(nmTransCashImpact,nmTransAccount,"="&amp;A15,nmTransDate,"&lt;="&amp;B15,nmTransTransID,"&lt;="&amp;W15),2))</f>
        <v>10920.76</v>
      </c>
      <c r="T15" s="98">
        <f>IF(INDEX(TransType[], Transactions[[#This Row],[TTR]], 6)=0, 0, Transactions[[#This Row],[Qty]]*INDEX(TransType[], Transactions[[#This Row],[TTR]], 6)*IF(AND(Transactions[[#This Row],[Qty]]&lt;0, INDEX(TransType[], Transactions[[#This Row],[TTR]], 5)=-1), -1, 1))</f>
        <v>332</v>
      </c>
      <c r="U15" s="99">
        <f>IF(Transactions[[#This Row],[Symbol]]="* Cash", 0,ROUND(SUMIFS(nmTransQtyChange,nmTransAccount,"="&amp;A15,nmTransDate,"&lt;="&amp;B15,nmTransSymbol,"="&amp;V15,nmTransTransID,"&lt;="&amp;W15),5))</f>
        <v>1482</v>
      </c>
      <c r="V15" s="100" t="str">
        <f xml:space="preserve"> IF(ISNA(VLOOKUP(Transactions[[#This Row],[SymbolName]], SymbolAlias[#All],2,FALSE)), Transactions[[#This Row],[SymbolName]], VLOOKUP(Transactions[[#This Row],[SymbolName]], SymbolAlias[#All],2,FALSE) )</f>
        <v>VWO</v>
      </c>
      <c r="W15" s="101">
        <f>ROW()</f>
        <v>15</v>
      </c>
    </row>
    <row r="16" spans="1:23" hidden="1" x14ac:dyDescent="0.25">
      <c r="A16" s="20" t="s">
        <v>235</v>
      </c>
      <c r="B16" s="22">
        <v>41660</v>
      </c>
      <c r="C16" s="23" t="s">
        <v>96</v>
      </c>
      <c r="D16" s="24"/>
      <c r="E16" s="25" t="s">
        <v>61</v>
      </c>
      <c r="F16" s="26">
        <v>4776</v>
      </c>
      <c r="G16" s="43">
        <v>20.234999999999999</v>
      </c>
      <c r="H16" s="27">
        <v>9.99</v>
      </c>
      <c r="I16" s="28"/>
      <c r="J16" s="29"/>
      <c r="K16" s="27"/>
      <c r="L16" s="27"/>
      <c r="M16" s="211"/>
      <c r="N16" s="27"/>
      <c r="O16" s="31"/>
      <c r="P16" s="94">
        <f>IF(ISNA(MATCH(Transactions[[#This Row],[TransType]], TransType[TransType], 0)), 1, MATCH(Transactions[[#This Row],[TransType]], TransType[TransType], 0))</f>
        <v>2</v>
      </c>
      <c r="Q16"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96652.35</v>
      </c>
      <c r="R16" s="96">
        <f>Transactions[TotalAmnt] * INDEX(TransType[], Transactions[[#This Row],[TTR]], 4)</f>
        <v>-96652.35</v>
      </c>
      <c r="S16" s="97">
        <f>IF('Config'!$B$2&lt;&gt;"Yes",0,ROUND(SUMIFS(nmTransCashImpact,nmTransAccount,"="&amp;A16,nmTransDate,"&lt;="&amp;B16,nmTransTransID,"&lt;="&amp;W16),2))</f>
        <v>5347.65</v>
      </c>
      <c r="T16" s="98">
        <f>IF(INDEX(TransType[], Transactions[[#This Row],[TTR]], 6)=0, 0, Transactions[[#This Row],[Qty]]*INDEX(TransType[], Transactions[[#This Row],[TTR]], 6)*IF(AND(Transactions[[#This Row],[Qty]]&lt;0, INDEX(TransType[], Transactions[[#This Row],[TTR]], 5)=-1), -1, 1))</f>
        <v>4776</v>
      </c>
      <c r="U16" s="99">
        <f>IF(Transactions[[#This Row],[Symbol]]="* Cash", 0,ROUND(SUMIFS(nmTransQtyChange,nmTransAccount,"="&amp;A16,nmTransDate,"&lt;="&amp;B16,nmTransSymbol,"="&amp;V16,nmTransTransID,"&lt;="&amp;W16),5))</f>
        <v>4776</v>
      </c>
      <c r="V16" s="100" t="str">
        <f xml:space="preserve"> IF(ISNA(VLOOKUP(Transactions[[#This Row],[SymbolName]], SymbolAlias[#All],2,FALSE)), Transactions[[#This Row],[SymbolName]], VLOOKUP(Transactions[[#This Row],[SymbolName]], SymbolAlias[#All],2,FALSE) )</f>
        <v>XIU</v>
      </c>
      <c r="W16" s="101">
        <f>ROW()</f>
        <v>16</v>
      </c>
    </row>
    <row r="17" spans="1:23" hidden="1" x14ac:dyDescent="0.25">
      <c r="A17" s="20" t="s">
        <v>235</v>
      </c>
      <c r="B17" s="22">
        <v>41729</v>
      </c>
      <c r="C17" s="23" t="s">
        <v>108</v>
      </c>
      <c r="D17" s="24" t="s">
        <v>167</v>
      </c>
      <c r="E17" s="25" t="s">
        <v>175</v>
      </c>
      <c r="F17" s="26">
        <v>4776</v>
      </c>
      <c r="G17" s="43">
        <v>649.58000000000004</v>
      </c>
      <c r="H17" s="30"/>
      <c r="I17" s="28"/>
      <c r="J17" s="29"/>
      <c r="K17" s="27"/>
      <c r="L17" s="27"/>
      <c r="M17" s="211"/>
      <c r="N17" s="27"/>
      <c r="O17" s="31"/>
      <c r="P17" s="94">
        <f>IF(ISNA(MATCH(Transactions[[#This Row],[TransType]], TransType[TransType], 0)), 1, MATCH(Transactions[[#This Row],[TransType]], TransType[TransType], 0))</f>
        <v>6</v>
      </c>
      <c r="Q17"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649.58000000000004</v>
      </c>
      <c r="R17" s="96">
        <f>Transactions[TotalAmnt] * INDEX(TransType[], Transactions[[#This Row],[TTR]], 4)</f>
        <v>649.58000000000004</v>
      </c>
      <c r="S17" s="97">
        <f>IF('Config'!$B$2&lt;&gt;"Yes",0,ROUND(SUMIFS(nmTransCashImpact,nmTransAccount,"="&amp;A17,nmTransDate,"&lt;="&amp;B17,nmTransTransID,"&lt;="&amp;W17),2))</f>
        <v>5997.23</v>
      </c>
      <c r="T17" s="98">
        <f>IF(INDEX(TransType[], Transactions[[#This Row],[TTR]], 6)=0, 0, Transactions[[#This Row],[Qty]]*INDEX(TransType[], Transactions[[#This Row],[TTR]], 6)*IF(AND(Transactions[[#This Row],[Qty]]&lt;0, INDEX(TransType[], Transactions[[#This Row],[TTR]], 5)=-1), -1, 1))</f>
        <v>0</v>
      </c>
      <c r="U17" s="99">
        <f>IF(Transactions[[#This Row],[Symbol]]="* Cash", 0,ROUND(SUMIFS(nmTransQtyChange,nmTransAccount,"="&amp;A17,nmTransDate,"&lt;="&amp;B17,nmTransSymbol,"="&amp;V17,nmTransTransID,"&lt;="&amp;W17),5))</f>
        <v>4776</v>
      </c>
      <c r="V17" s="100" t="str">
        <f xml:space="preserve"> IF(ISNA(VLOOKUP(Transactions[[#This Row],[SymbolName]], SymbolAlias[#All],2,FALSE)), Transactions[[#This Row],[SymbolName]], VLOOKUP(Transactions[[#This Row],[SymbolName]], SymbolAlias[#All],2,FALSE) )</f>
        <v>XIU</v>
      </c>
      <c r="W17" s="101">
        <f>ROW()</f>
        <v>17</v>
      </c>
    </row>
    <row r="18" spans="1:23" hidden="1" x14ac:dyDescent="0.25">
      <c r="A18" s="20" t="s">
        <v>230</v>
      </c>
      <c r="B18" s="22">
        <v>41729</v>
      </c>
      <c r="C18" s="23" t="s">
        <v>144</v>
      </c>
      <c r="D18" s="24"/>
      <c r="E18" s="25" t="s">
        <v>57</v>
      </c>
      <c r="F18" s="26">
        <v>1482</v>
      </c>
      <c r="G18" s="43">
        <v>23.34</v>
      </c>
      <c r="H18" s="30"/>
      <c r="I18" s="28"/>
      <c r="J18" s="29"/>
      <c r="K18" s="27"/>
      <c r="L18" s="27"/>
      <c r="M18" s="211"/>
      <c r="N18" s="27"/>
      <c r="O18" s="31"/>
      <c r="P18" s="94">
        <f>IF(ISNA(MATCH(Transactions[[#This Row],[TransType]], TransType[TransType], 0)), 1, MATCH(Transactions[[#This Row],[TransType]], TransType[TransType], 0))</f>
        <v>17</v>
      </c>
      <c r="Q18"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23.34</v>
      </c>
      <c r="R18" s="96">
        <f>Transactions[TotalAmnt] * INDEX(TransType[], Transactions[[#This Row],[TTR]], 4)</f>
        <v>-23.34</v>
      </c>
      <c r="S18" s="97">
        <f>IF('Config'!$B$2&lt;&gt;"Yes",0,ROUND(SUMIFS(nmTransCashImpact,nmTransAccount,"="&amp;A18,nmTransDate,"&lt;="&amp;B18,nmTransTransID,"&lt;="&amp;W18),2))</f>
        <v>10897.42</v>
      </c>
      <c r="T18" s="98">
        <f>IF(INDEX(TransType[], Transactions[[#This Row],[TTR]], 6)=0, 0, Transactions[[#This Row],[Qty]]*INDEX(TransType[], Transactions[[#This Row],[TTR]], 6)*IF(AND(Transactions[[#This Row],[Qty]]&lt;0, INDEX(TransType[], Transactions[[#This Row],[TTR]], 5)=-1), -1, 1))</f>
        <v>0</v>
      </c>
      <c r="U18" s="99">
        <f>IF(Transactions[[#This Row],[Symbol]]="* Cash", 0,ROUND(SUMIFS(nmTransQtyChange,nmTransAccount,"="&amp;A18,nmTransDate,"&lt;="&amp;B18,nmTransSymbol,"="&amp;V18,nmTransTransID,"&lt;="&amp;W18),5))</f>
        <v>1482</v>
      </c>
      <c r="V18" s="100" t="str">
        <f xml:space="preserve"> IF(ISNA(VLOOKUP(Transactions[[#This Row],[SymbolName]], SymbolAlias[#All],2,FALSE)), Transactions[[#This Row],[SymbolName]], VLOOKUP(Transactions[[#This Row],[SymbolName]], SymbolAlias[#All],2,FALSE) )</f>
        <v>VWO</v>
      </c>
      <c r="W18" s="101">
        <f>ROW()</f>
        <v>18</v>
      </c>
    </row>
    <row r="19" spans="1:23" hidden="1" x14ac:dyDescent="0.25">
      <c r="A19" s="20" t="s">
        <v>230</v>
      </c>
      <c r="B19" s="22">
        <v>41729</v>
      </c>
      <c r="C19" s="23" t="s">
        <v>108</v>
      </c>
      <c r="D19" s="24"/>
      <c r="E19" s="25" t="s">
        <v>57</v>
      </c>
      <c r="F19" s="26">
        <v>1482</v>
      </c>
      <c r="G19" s="43">
        <v>155.61000000000001</v>
      </c>
      <c r="H19" s="30"/>
      <c r="I19" s="28"/>
      <c r="J19" s="29"/>
      <c r="K19" s="27"/>
      <c r="L19" s="27"/>
      <c r="M19" s="211"/>
      <c r="N19" s="27"/>
      <c r="O19" s="31"/>
      <c r="P19" s="94">
        <f>IF(ISNA(MATCH(Transactions[[#This Row],[TransType]], TransType[TransType], 0)), 1, MATCH(Transactions[[#This Row],[TransType]], TransType[TransType], 0))</f>
        <v>6</v>
      </c>
      <c r="Q19"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155.61000000000001</v>
      </c>
      <c r="R19" s="96">
        <f>Transactions[TotalAmnt] * INDEX(TransType[], Transactions[[#This Row],[TTR]], 4)</f>
        <v>155.61000000000001</v>
      </c>
      <c r="S19" s="97">
        <f>IF('Config'!$B$2&lt;&gt;"Yes",0,ROUND(SUMIFS(nmTransCashImpact,nmTransAccount,"="&amp;A19,nmTransDate,"&lt;="&amp;B19,nmTransTransID,"&lt;="&amp;W19),2))</f>
        <v>11053.03</v>
      </c>
      <c r="T19" s="98">
        <f>IF(INDEX(TransType[], Transactions[[#This Row],[TTR]], 6)=0, 0, Transactions[[#This Row],[Qty]]*INDEX(TransType[], Transactions[[#This Row],[TTR]], 6)*IF(AND(Transactions[[#This Row],[Qty]]&lt;0, INDEX(TransType[], Transactions[[#This Row],[TTR]], 5)=-1), -1, 1))</f>
        <v>0</v>
      </c>
      <c r="U19" s="99">
        <f>IF(Transactions[[#This Row],[Symbol]]="* Cash", 0,ROUND(SUMIFS(nmTransQtyChange,nmTransAccount,"="&amp;A19,nmTransDate,"&lt;="&amp;B19,nmTransSymbol,"="&amp;V19,nmTransTransID,"&lt;="&amp;W19),5))</f>
        <v>1482</v>
      </c>
      <c r="V19" s="100" t="str">
        <f xml:space="preserve"> IF(ISNA(VLOOKUP(Transactions[[#This Row],[SymbolName]], SymbolAlias[#All],2,FALSE)), Transactions[[#This Row],[SymbolName]], VLOOKUP(Transactions[[#This Row],[SymbolName]], SymbolAlias[#All],2,FALSE) )</f>
        <v>VWO</v>
      </c>
      <c r="W19" s="101">
        <f>ROW()</f>
        <v>19</v>
      </c>
    </row>
    <row r="20" spans="1:23" hidden="1" x14ac:dyDescent="0.25">
      <c r="A20" s="20" t="s">
        <v>235</v>
      </c>
      <c r="B20" s="22">
        <v>41820</v>
      </c>
      <c r="C20" s="23" t="s">
        <v>108</v>
      </c>
      <c r="D20" s="24" t="s">
        <v>167</v>
      </c>
      <c r="E20" s="25" t="s">
        <v>175</v>
      </c>
      <c r="F20" s="26">
        <v>4776</v>
      </c>
      <c r="G20" s="43">
        <v>684.97</v>
      </c>
      <c r="H20" s="30"/>
      <c r="I20" s="28"/>
      <c r="J20" s="29"/>
      <c r="K20" s="27"/>
      <c r="L20" s="27"/>
      <c r="M20" s="211"/>
      <c r="N20" s="27"/>
      <c r="O20" s="31"/>
      <c r="P20" s="94">
        <f>IF(ISNA(MATCH(Transactions[[#This Row],[TransType]], TransType[TransType], 0)), 1, MATCH(Transactions[[#This Row],[TransType]], TransType[TransType], 0))</f>
        <v>6</v>
      </c>
      <c r="Q20"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684.97</v>
      </c>
      <c r="R20" s="96">
        <f>Transactions[TotalAmnt] * INDEX(TransType[], Transactions[[#This Row],[TTR]], 4)</f>
        <v>684.97</v>
      </c>
      <c r="S20" s="97">
        <f>IF('Config'!$B$2&lt;&gt;"Yes",0,ROUND(SUMIFS(nmTransCashImpact,nmTransAccount,"="&amp;A20,nmTransDate,"&lt;="&amp;B20,nmTransTransID,"&lt;="&amp;W20),2))</f>
        <v>6682.2</v>
      </c>
      <c r="T20" s="98">
        <f>IF(INDEX(TransType[], Transactions[[#This Row],[TTR]], 6)=0, 0, Transactions[[#This Row],[Qty]]*INDEX(TransType[], Transactions[[#This Row],[TTR]], 6)*IF(AND(Transactions[[#This Row],[Qty]]&lt;0, INDEX(TransType[], Transactions[[#This Row],[TTR]], 5)=-1), -1, 1))</f>
        <v>0</v>
      </c>
      <c r="U20" s="99">
        <f>IF(Transactions[[#This Row],[Symbol]]="* Cash", 0,ROUND(SUMIFS(nmTransQtyChange,nmTransAccount,"="&amp;A20,nmTransDate,"&lt;="&amp;B20,nmTransSymbol,"="&amp;V20,nmTransTransID,"&lt;="&amp;W20),5))</f>
        <v>4776</v>
      </c>
      <c r="V20" s="100" t="str">
        <f xml:space="preserve"> IF(ISNA(VLOOKUP(Transactions[[#This Row],[SymbolName]], SymbolAlias[#All],2,FALSE)), Transactions[[#This Row],[SymbolName]], VLOOKUP(Transactions[[#This Row],[SymbolName]], SymbolAlias[#All],2,FALSE) )</f>
        <v>XIU</v>
      </c>
      <c r="W20" s="101">
        <f>ROW()</f>
        <v>20</v>
      </c>
    </row>
    <row r="21" spans="1:23" hidden="1" x14ac:dyDescent="0.25">
      <c r="A21" s="20" t="s">
        <v>230</v>
      </c>
      <c r="B21" s="22">
        <v>41820</v>
      </c>
      <c r="C21" s="23" t="s">
        <v>144</v>
      </c>
      <c r="D21" s="24"/>
      <c r="E21" s="25" t="s">
        <v>57</v>
      </c>
      <c r="F21" s="26">
        <v>1482</v>
      </c>
      <c r="G21" s="43">
        <v>92.92</v>
      </c>
      <c r="H21" s="30"/>
      <c r="I21" s="28"/>
      <c r="J21" s="29"/>
      <c r="K21" s="27"/>
      <c r="L21" s="27"/>
      <c r="M21" s="211"/>
      <c r="N21" s="27"/>
      <c r="O21" s="31"/>
      <c r="P21" s="94">
        <f>IF(ISNA(MATCH(Transactions[[#This Row],[TransType]], TransType[TransType], 0)), 1, MATCH(Transactions[[#This Row],[TransType]], TransType[TransType], 0))</f>
        <v>17</v>
      </c>
      <c r="Q21"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92.92</v>
      </c>
      <c r="R21" s="96">
        <f>Transactions[TotalAmnt] * INDEX(TransType[], Transactions[[#This Row],[TTR]], 4)</f>
        <v>-92.92</v>
      </c>
      <c r="S21" s="97">
        <f>IF('Config'!$B$2&lt;&gt;"Yes",0,ROUND(SUMIFS(nmTransCashImpact,nmTransAccount,"="&amp;A21,nmTransDate,"&lt;="&amp;B21,nmTransTransID,"&lt;="&amp;W21),2))</f>
        <v>10960.11</v>
      </c>
      <c r="T21" s="98">
        <f>IF(INDEX(TransType[], Transactions[[#This Row],[TTR]], 6)=0, 0, Transactions[[#This Row],[Qty]]*INDEX(TransType[], Transactions[[#This Row],[TTR]], 6)*IF(AND(Transactions[[#This Row],[Qty]]&lt;0, INDEX(TransType[], Transactions[[#This Row],[TTR]], 5)=-1), -1, 1))</f>
        <v>0</v>
      </c>
      <c r="U21" s="99">
        <f>IF(Transactions[[#This Row],[Symbol]]="* Cash", 0,ROUND(SUMIFS(nmTransQtyChange,nmTransAccount,"="&amp;A21,nmTransDate,"&lt;="&amp;B21,nmTransSymbol,"="&amp;V21,nmTransTransID,"&lt;="&amp;W21),5))</f>
        <v>1482</v>
      </c>
      <c r="V21" s="100" t="str">
        <f xml:space="preserve"> IF(ISNA(VLOOKUP(Transactions[[#This Row],[SymbolName]], SymbolAlias[#All],2,FALSE)), Transactions[[#This Row],[SymbolName]], VLOOKUP(Transactions[[#This Row],[SymbolName]], SymbolAlias[#All],2,FALSE) )</f>
        <v>VWO</v>
      </c>
      <c r="W21" s="101">
        <f>ROW()</f>
        <v>21</v>
      </c>
    </row>
    <row r="22" spans="1:23" hidden="1" x14ac:dyDescent="0.25">
      <c r="A22" s="20" t="s">
        <v>230</v>
      </c>
      <c r="B22" s="22">
        <v>41820</v>
      </c>
      <c r="C22" s="23" t="s">
        <v>108</v>
      </c>
      <c r="D22" s="24"/>
      <c r="E22" s="25" t="s">
        <v>57</v>
      </c>
      <c r="F22" s="26">
        <v>1482</v>
      </c>
      <c r="G22" s="43">
        <v>619.48</v>
      </c>
      <c r="H22" s="30"/>
      <c r="I22" s="28"/>
      <c r="J22" s="29"/>
      <c r="K22" s="27"/>
      <c r="L22" s="27"/>
      <c r="M22" s="211"/>
      <c r="N22" s="27"/>
      <c r="O22" s="31"/>
      <c r="P22" s="94">
        <f>IF(ISNA(MATCH(Transactions[[#This Row],[TransType]], TransType[TransType], 0)), 1, MATCH(Transactions[[#This Row],[TransType]], TransType[TransType], 0))</f>
        <v>6</v>
      </c>
      <c r="Q22"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619.48</v>
      </c>
      <c r="R22" s="96">
        <f>Transactions[TotalAmnt] * INDEX(TransType[], Transactions[[#This Row],[TTR]], 4)</f>
        <v>619.48</v>
      </c>
      <c r="S22" s="97">
        <f>IF('Config'!$B$2&lt;&gt;"Yes",0,ROUND(SUMIFS(nmTransCashImpact,nmTransAccount,"="&amp;A22,nmTransDate,"&lt;="&amp;B22,nmTransTransID,"&lt;="&amp;W22),2))</f>
        <v>11579.59</v>
      </c>
      <c r="T22" s="98">
        <f>IF(INDEX(TransType[], Transactions[[#This Row],[TTR]], 6)=0, 0, Transactions[[#This Row],[Qty]]*INDEX(TransType[], Transactions[[#This Row],[TTR]], 6)*IF(AND(Transactions[[#This Row],[Qty]]&lt;0, INDEX(TransType[], Transactions[[#This Row],[TTR]], 5)=-1), -1, 1))</f>
        <v>0</v>
      </c>
      <c r="U22" s="99">
        <f>IF(Transactions[[#This Row],[Symbol]]="* Cash", 0,ROUND(SUMIFS(nmTransQtyChange,nmTransAccount,"="&amp;A22,nmTransDate,"&lt;="&amp;B22,nmTransSymbol,"="&amp;V22,nmTransTransID,"&lt;="&amp;W22),5))</f>
        <v>1482</v>
      </c>
      <c r="V22" s="100" t="str">
        <f xml:space="preserve"> IF(ISNA(VLOOKUP(Transactions[[#This Row],[SymbolName]], SymbolAlias[#All],2,FALSE)), Transactions[[#This Row],[SymbolName]], VLOOKUP(Transactions[[#This Row],[SymbolName]], SymbolAlias[#All],2,FALSE) )</f>
        <v>VWO</v>
      </c>
      <c r="W22" s="101">
        <f>ROW()</f>
        <v>22</v>
      </c>
    </row>
    <row r="23" spans="1:23" hidden="1" x14ac:dyDescent="0.25">
      <c r="A23" s="20" t="s">
        <v>230</v>
      </c>
      <c r="B23" s="22">
        <v>41912</v>
      </c>
      <c r="C23" s="23" t="s">
        <v>144</v>
      </c>
      <c r="D23" s="24"/>
      <c r="E23" s="25" t="s">
        <v>57</v>
      </c>
      <c r="F23" s="26">
        <v>1482</v>
      </c>
      <c r="G23" s="43">
        <v>99.14</v>
      </c>
      <c r="H23" s="30"/>
      <c r="I23" s="28"/>
      <c r="J23" s="29"/>
      <c r="K23" s="27"/>
      <c r="L23" s="27"/>
      <c r="M23" s="211"/>
      <c r="N23" s="27"/>
      <c r="O23" s="31"/>
      <c r="P23" s="94">
        <f>IF(ISNA(MATCH(Transactions[[#This Row],[TransType]], TransType[TransType], 0)), 1, MATCH(Transactions[[#This Row],[TransType]], TransType[TransType], 0))</f>
        <v>17</v>
      </c>
      <c r="Q23"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99.14</v>
      </c>
      <c r="R23" s="96">
        <f>Transactions[TotalAmnt] * INDEX(TransType[], Transactions[[#This Row],[TTR]], 4)</f>
        <v>-99.14</v>
      </c>
      <c r="S23" s="97">
        <f>IF('Config'!$B$2&lt;&gt;"Yes",0,ROUND(SUMIFS(nmTransCashImpact,nmTransAccount,"="&amp;A23,nmTransDate,"&lt;="&amp;B23,nmTransTransID,"&lt;="&amp;W23),2))</f>
        <v>11480.45</v>
      </c>
      <c r="T23" s="98">
        <f>IF(INDEX(TransType[], Transactions[[#This Row],[TTR]], 6)=0, 0, Transactions[[#This Row],[Qty]]*INDEX(TransType[], Transactions[[#This Row],[TTR]], 6)*IF(AND(Transactions[[#This Row],[Qty]]&lt;0, INDEX(TransType[], Transactions[[#This Row],[TTR]], 5)=-1), -1, 1))</f>
        <v>0</v>
      </c>
      <c r="U23" s="99">
        <f>IF(Transactions[[#This Row],[Symbol]]="* Cash", 0,ROUND(SUMIFS(nmTransQtyChange,nmTransAccount,"="&amp;A23,nmTransDate,"&lt;="&amp;B23,nmTransSymbol,"="&amp;V23,nmTransTransID,"&lt;="&amp;W23),5))</f>
        <v>1482</v>
      </c>
      <c r="V23" s="100" t="str">
        <f xml:space="preserve"> IF(ISNA(VLOOKUP(Transactions[[#This Row],[SymbolName]], SymbolAlias[#All],2,FALSE)), Transactions[[#This Row],[SymbolName]], VLOOKUP(Transactions[[#This Row],[SymbolName]], SymbolAlias[#All],2,FALSE) )</f>
        <v>VWO</v>
      </c>
      <c r="W23" s="101">
        <f>ROW()</f>
        <v>23</v>
      </c>
    </row>
    <row r="24" spans="1:23" hidden="1" x14ac:dyDescent="0.25">
      <c r="A24" s="20" t="s">
        <v>230</v>
      </c>
      <c r="B24" s="22">
        <v>41912</v>
      </c>
      <c r="C24" s="23" t="s">
        <v>108</v>
      </c>
      <c r="D24" s="24"/>
      <c r="E24" s="25" t="s">
        <v>57</v>
      </c>
      <c r="F24" s="26">
        <v>1482</v>
      </c>
      <c r="G24" s="43">
        <v>660.97</v>
      </c>
      <c r="H24" s="30"/>
      <c r="I24" s="28"/>
      <c r="J24" s="29"/>
      <c r="K24" s="27"/>
      <c r="L24" s="27"/>
      <c r="M24" s="211"/>
      <c r="N24" s="27"/>
      <c r="O24" s="31"/>
      <c r="P24" s="94">
        <f>IF(ISNA(MATCH(Transactions[[#This Row],[TransType]], TransType[TransType], 0)), 1, MATCH(Transactions[[#This Row],[TransType]], TransType[TransType], 0))</f>
        <v>6</v>
      </c>
      <c r="Q24"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660.97</v>
      </c>
      <c r="R24" s="96">
        <f>Transactions[TotalAmnt] * INDEX(TransType[], Transactions[[#This Row],[TTR]], 4)</f>
        <v>660.97</v>
      </c>
      <c r="S24" s="97">
        <f>IF('Config'!$B$2&lt;&gt;"Yes",0,ROUND(SUMIFS(nmTransCashImpact,nmTransAccount,"="&amp;A24,nmTransDate,"&lt;="&amp;B24,nmTransTransID,"&lt;="&amp;W24),2))</f>
        <v>12141.42</v>
      </c>
      <c r="T24" s="98">
        <f>IF(INDEX(TransType[], Transactions[[#This Row],[TTR]], 6)=0, 0, Transactions[[#This Row],[Qty]]*INDEX(TransType[], Transactions[[#This Row],[TTR]], 6)*IF(AND(Transactions[[#This Row],[Qty]]&lt;0, INDEX(TransType[], Transactions[[#This Row],[TTR]], 5)=-1), -1, 1))</f>
        <v>0</v>
      </c>
      <c r="U24" s="99">
        <f>IF(Transactions[[#This Row],[Symbol]]="* Cash", 0,ROUND(SUMIFS(nmTransQtyChange,nmTransAccount,"="&amp;A24,nmTransDate,"&lt;="&amp;B24,nmTransSymbol,"="&amp;V24,nmTransTransID,"&lt;="&amp;W24),5))</f>
        <v>1482</v>
      </c>
      <c r="V24" s="100" t="str">
        <f xml:space="preserve"> IF(ISNA(VLOOKUP(Transactions[[#This Row],[SymbolName]], SymbolAlias[#All],2,FALSE)), Transactions[[#This Row],[SymbolName]], VLOOKUP(Transactions[[#This Row],[SymbolName]], SymbolAlias[#All],2,FALSE) )</f>
        <v>VWO</v>
      </c>
      <c r="W24" s="101">
        <f>ROW()</f>
        <v>24</v>
      </c>
    </row>
    <row r="25" spans="1:23" hidden="1" x14ac:dyDescent="0.25">
      <c r="A25" s="20" t="s">
        <v>235</v>
      </c>
      <c r="B25" s="22">
        <v>41913</v>
      </c>
      <c r="C25" s="23" t="s">
        <v>108</v>
      </c>
      <c r="D25" s="24"/>
      <c r="E25" s="25" t="s">
        <v>175</v>
      </c>
      <c r="F25" s="26">
        <v>4776</v>
      </c>
      <c r="G25" s="43">
        <v>714.49</v>
      </c>
      <c r="H25" s="30"/>
      <c r="I25" s="28"/>
      <c r="J25" s="29"/>
      <c r="K25" s="27"/>
      <c r="L25" s="27"/>
      <c r="M25" s="211"/>
      <c r="N25" s="27"/>
      <c r="O25" s="31"/>
      <c r="P25" s="94">
        <f>IF(ISNA(MATCH(Transactions[[#This Row],[TransType]], TransType[TransType], 0)), 1, MATCH(Transactions[[#This Row],[TransType]], TransType[TransType], 0))</f>
        <v>6</v>
      </c>
      <c r="Q25"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714.49</v>
      </c>
      <c r="R25" s="96">
        <f>Transactions[TotalAmnt] * INDEX(TransType[], Transactions[[#This Row],[TTR]], 4)</f>
        <v>714.49</v>
      </c>
      <c r="S25" s="97">
        <f>IF('Config'!$B$2&lt;&gt;"Yes",0,ROUND(SUMIFS(nmTransCashImpact,nmTransAccount,"="&amp;A25,nmTransDate,"&lt;="&amp;B25,nmTransTransID,"&lt;="&amp;W25),2))</f>
        <v>7396.69</v>
      </c>
      <c r="T25" s="98">
        <f>IF(INDEX(TransType[], Transactions[[#This Row],[TTR]], 6)=0, 0, Transactions[[#This Row],[Qty]]*INDEX(TransType[], Transactions[[#This Row],[TTR]], 6)*IF(AND(Transactions[[#This Row],[Qty]]&lt;0, INDEX(TransType[], Transactions[[#This Row],[TTR]], 5)=-1), -1, 1))</f>
        <v>0</v>
      </c>
      <c r="U25" s="99">
        <f>IF(Transactions[[#This Row],[Symbol]]="* Cash", 0,ROUND(SUMIFS(nmTransQtyChange,nmTransAccount,"="&amp;A25,nmTransDate,"&lt;="&amp;B25,nmTransSymbol,"="&amp;V25,nmTransTransID,"&lt;="&amp;W25),5))</f>
        <v>4776</v>
      </c>
      <c r="V25" s="100" t="str">
        <f xml:space="preserve"> IF(ISNA(VLOOKUP(Transactions[[#This Row],[SymbolName]], SymbolAlias[#All],2,FALSE)), Transactions[[#This Row],[SymbolName]], VLOOKUP(Transactions[[#This Row],[SymbolName]], SymbolAlias[#All],2,FALSE) )</f>
        <v>XIU</v>
      </c>
      <c r="W25" s="101">
        <f>ROW()</f>
        <v>25</v>
      </c>
    </row>
    <row r="26" spans="1:23" hidden="1" x14ac:dyDescent="0.25">
      <c r="A26" s="20" t="s">
        <v>230</v>
      </c>
      <c r="B26" s="22">
        <v>42002</v>
      </c>
      <c r="C26" s="23" t="s">
        <v>144</v>
      </c>
      <c r="D26" s="24"/>
      <c r="E26" s="25" t="s">
        <v>57</v>
      </c>
      <c r="F26" s="26">
        <v>1482</v>
      </c>
      <c r="G26" s="43">
        <v>38.68</v>
      </c>
      <c r="H26" s="30"/>
      <c r="I26" s="28"/>
      <c r="J26" s="29"/>
      <c r="K26" s="27"/>
      <c r="L26" s="27"/>
      <c r="M26" s="211"/>
      <c r="N26" s="27"/>
      <c r="O26" s="31"/>
      <c r="P26" s="94">
        <f>IF(ISNA(MATCH(Transactions[[#This Row],[TransType]], TransType[TransType], 0)), 1, MATCH(Transactions[[#This Row],[TransType]], TransType[TransType], 0))</f>
        <v>17</v>
      </c>
      <c r="Q26"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38.68</v>
      </c>
      <c r="R26" s="96">
        <f>Transactions[TotalAmnt] * INDEX(TransType[], Transactions[[#This Row],[TTR]], 4)</f>
        <v>-38.68</v>
      </c>
      <c r="S26" s="97">
        <f>IF('Config'!$B$2&lt;&gt;"Yes",0,ROUND(SUMIFS(nmTransCashImpact,nmTransAccount,"="&amp;A26,nmTransDate,"&lt;="&amp;B26,nmTransTransID,"&lt;="&amp;W26),2))</f>
        <v>12102.74</v>
      </c>
      <c r="T26" s="98">
        <f>IF(INDEX(TransType[], Transactions[[#This Row],[TTR]], 6)=0, 0, Transactions[[#This Row],[Qty]]*INDEX(TransType[], Transactions[[#This Row],[TTR]], 6)*IF(AND(Transactions[[#This Row],[Qty]]&lt;0, INDEX(TransType[], Transactions[[#This Row],[TTR]], 5)=-1), -1, 1))</f>
        <v>0</v>
      </c>
      <c r="U26" s="99">
        <f>IF(Transactions[[#This Row],[Symbol]]="* Cash", 0,ROUND(SUMIFS(nmTransQtyChange,nmTransAccount,"="&amp;A26,nmTransDate,"&lt;="&amp;B26,nmTransSymbol,"="&amp;V26,nmTransTransID,"&lt;="&amp;W26),5))</f>
        <v>1482</v>
      </c>
      <c r="V26" s="100" t="str">
        <f xml:space="preserve"> IF(ISNA(VLOOKUP(Transactions[[#This Row],[SymbolName]], SymbolAlias[#All],2,FALSE)), Transactions[[#This Row],[SymbolName]], VLOOKUP(Transactions[[#This Row],[SymbolName]], SymbolAlias[#All],2,FALSE) )</f>
        <v>VWO</v>
      </c>
      <c r="W26" s="101">
        <f>ROW()</f>
        <v>26</v>
      </c>
    </row>
    <row r="27" spans="1:23" hidden="1" x14ac:dyDescent="0.25">
      <c r="A27" s="20" t="s">
        <v>230</v>
      </c>
      <c r="B27" s="22">
        <v>42002</v>
      </c>
      <c r="C27" s="23" t="s">
        <v>108</v>
      </c>
      <c r="D27" s="24"/>
      <c r="E27" s="25" t="s">
        <v>57</v>
      </c>
      <c r="F27" s="26">
        <v>1482</v>
      </c>
      <c r="G27" s="43">
        <v>257.87</v>
      </c>
      <c r="H27" s="30"/>
      <c r="I27" s="28"/>
      <c r="J27" s="29"/>
      <c r="K27" s="27"/>
      <c r="L27" s="27"/>
      <c r="M27" s="211"/>
      <c r="N27" s="27"/>
      <c r="O27" s="31"/>
      <c r="P27" s="94">
        <f>IF(ISNA(MATCH(Transactions[[#This Row],[TransType]], TransType[TransType], 0)), 1, MATCH(Transactions[[#This Row],[TransType]], TransType[TransType], 0))</f>
        <v>6</v>
      </c>
      <c r="Q27"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257.87</v>
      </c>
      <c r="R27" s="96">
        <f>Transactions[TotalAmnt] * INDEX(TransType[], Transactions[[#This Row],[TTR]], 4)</f>
        <v>257.87</v>
      </c>
      <c r="S27" s="97">
        <f>IF('Config'!$B$2&lt;&gt;"Yes",0,ROUND(SUMIFS(nmTransCashImpact,nmTransAccount,"="&amp;A27,nmTransDate,"&lt;="&amp;B27,nmTransTransID,"&lt;="&amp;W27),2))</f>
        <v>12360.61</v>
      </c>
      <c r="T27" s="98">
        <f>IF(INDEX(TransType[], Transactions[[#This Row],[TTR]], 6)=0, 0, Transactions[[#This Row],[Qty]]*INDEX(TransType[], Transactions[[#This Row],[TTR]], 6)*IF(AND(Transactions[[#This Row],[Qty]]&lt;0, INDEX(TransType[], Transactions[[#This Row],[TTR]], 5)=-1), -1, 1))</f>
        <v>0</v>
      </c>
      <c r="U27" s="99">
        <f>IF(Transactions[[#This Row],[Symbol]]="* Cash", 0,ROUND(SUMIFS(nmTransQtyChange,nmTransAccount,"="&amp;A27,nmTransDate,"&lt;="&amp;B27,nmTransSymbol,"="&amp;V27,nmTransTransID,"&lt;="&amp;W27),5))</f>
        <v>1482</v>
      </c>
      <c r="V27" s="100" t="str">
        <f xml:space="preserve"> IF(ISNA(VLOOKUP(Transactions[[#This Row],[SymbolName]], SymbolAlias[#All],2,FALSE)), Transactions[[#This Row],[SymbolName]], VLOOKUP(Transactions[[#This Row],[SymbolName]], SymbolAlias[#All],2,FALSE) )</f>
        <v>VWO</v>
      </c>
      <c r="W27" s="101">
        <f>ROW()</f>
        <v>27</v>
      </c>
    </row>
    <row r="28" spans="1:23" hidden="1" x14ac:dyDescent="0.25">
      <c r="A28" s="20" t="s">
        <v>235</v>
      </c>
      <c r="B28" s="22">
        <v>42004</v>
      </c>
      <c r="C28" s="23" t="s">
        <v>108</v>
      </c>
      <c r="D28" s="24" t="s">
        <v>176</v>
      </c>
      <c r="E28" s="25" t="s">
        <v>175</v>
      </c>
      <c r="F28" s="26">
        <v>4776</v>
      </c>
      <c r="G28" s="43">
        <v>-134.88</v>
      </c>
      <c r="H28" s="30"/>
      <c r="I28" s="28"/>
      <c r="J28" s="29" t="s">
        <v>177</v>
      </c>
      <c r="K28" s="27"/>
      <c r="L28" s="27"/>
      <c r="M28" s="211"/>
      <c r="N28" s="27"/>
      <c r="O28" s="31"/>
      <c r="P28" s="94">
        <f>IF(ISNA(MATCH(Transactions[[#This Row],[TransType]], TransType[TransType], 0)), 1, MATCH(Transactions[[#This Row],[TransType]], TransType[TransType], 0))</f>
        <v>6</v>
      </c>
      <c r="Q28"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-134.88</v>
      </c>
      <c r="R28" s="96">
        <f>Transactions[TotalAmnt] * INDEX(TransType[], Transactions[[#This Row],[TTR]], 4)</f>
        <v>-134.88</v>
      </c>
      <c r="S28" s="97">
        <f>IF('Config'!$B$2&lt;&gt;"Yes",0,ROUND(SUMIFS(nmTransCashImpact,nmTransAccount,"="&amp;A28,nmTransDate,"&lt;="&amp;B28,nmTransTransID,"&lt;="&amp;W28),2))</f>
        <v>7261.81</v>
      </c>
      <c r="T28" s="98">
        <f>IF(INDEX(TransType[], Transactions[[#This Row],[TTR]], 6)=0, 0, Transactions[[#This Row],[Qty]]*INDEX(TransType[], Transactions[[#This Row],[TTR]], 6)*IF(AND(Transactions[[#This Row],[Qty]]&lt;0, INDEX(TransType[], Transactions[[#This Row],[TTR]], 5)=-1), -1, 1))</f>
        <v>0</v>
      </c>
      <c r="U28" s="99">
        <f>IF(Transactions[[#This Row],[Symbol]]="* Cash", 0,ROUND(SUMIFS(nmTransQtyChange,nmTransAccount,"="&amp;A28,nmTransDate,"&lt;="&amp;B28,nmTransSymbol,"="&amp;V28,nmTransTransID,"&lt;="&amp;W28),5))</f>
        <v>4776</v>
      </c>
      <c r="V28" s="100" t="str">
        <f xml:space="preserve"> IF(ISNA(VLOOKUP(Transactions[[#This Row],[SymbolName]], SymbolAlias[#All],2,FALSE)), Transactions[[#This Row],[SymbolName]], VLOOKUP(Transactions[[#This Row],[SymbolName]], SymbolAlias[#All],2,FALSE) )</f>
        <v>XIU</v>
      </c>
      <c r="W28" s="101">
        <f>ROW()</f>
        <v>28</v>
      </c>
    </row>
    <row r="29" spans="1:23" hidden="1" x14ac:dyDescent="0.25">
      <c r="A29" s="20" t="s">
        <v>235</v>
      </c>
      <c r="B29" s="22">
        <v>42004</v>
      </c>
      <c r="C29" s="23" t="s">
        <v>128</v>
      </c>
      <c r="D29" s="24" t="s">
        <v>176</v>
      </c>
      <c r="E29" s="25" t="s">
        <v>175</v>
      </c>
      <c r="F29" s="26">
        <v>4776</v>
      </c>
      <c r="G29" s="43">
        <v>134.88</v>
      </c>
      <c r="H29" s="30"/>
      <c r="I29" s="28"/>
      <c r="J29" s="29" t="s">
        <v>177</v>
      </c>
      <c r="K29" s="27"/>
      <c r="L29" s="27"/>
      <c r="M29" s="211"/>
      <c r="N29" s="27"/>
      <c r="O29" s="31"/>
      <c r="P29" s="94">
        <f>IF(ISNA(MATCH(Transactions[[#This Row],[TransType]], TransType[TransType], 0)), 1, MATCH(Transactions[[#This Row],[TransType]], TransType[TransType], 0))</f>
        <v>10</v>
      </c>
      <c r="Q29"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134.88</v>
      </c>
      <c r="R29" s="96">
        <f>Transactions[TotalAmnt] * INDEX(TransType[], Transactions[[#This Row],[TTR]], 4)</f>
        <v>134.88</v>
      </c>
      <c r="S29" s="97">
        <f>IF('Config'!$B$2&lt;&gt;"Yes",0,ROUND(SUMIFS(nmTransCashImpact,nmTransAccount,"="&amp;A29,nmTransDate,"&lt;="&amp;B29,nmTransTransID,"&lt;="&amp;W29),2))</f>
        <v>7396.69</v>
      </c>
      <c r="T29" s="98">
        <f>IF(INDEX(TransType[], Transactions[[#This Row],[TTR]], 6)=0, 0, Transactions[[#This Row],[Qty]]*INDEX(TransType[], Transactions[[#This Row],[TTR]], 6)*IF(AND(Transactions[[#This Row],[Qty]]&lt;0, INDEX(TransType[], Transactions[[#This Row],[TTR]], 5)=-1), -1, 1))</f>
        <v>0</v>
      </c>
      <c r="U29" s="99">
        <f>IF(Transactions[[#This Row],[Symbol]]="* Cash", 0,ROUND(SUMIFS(nmTransQtyChange,nmTransAccount,"="&amp;A29,nmTransDate,"&lt;="&amp;B29,nmTransSymbol,"="&amp;V29,nmTransTransID,"&lt;="&amp;W29),5))</f>
        <v>4776</v>
      </c>
      <c r="V29" s="100" t="str">
        <f xml:space="preserve"> IF(ISNA(VLOOKUP(Transactions[[#This Row],[SymbolName]], SymbolAlias[#All],2,FALSE)), Transactions[[#This Row],[SymbolName]], VLOOKUP(Transactions[[#This Row],[SymbolName]], SymbolAlias[#All],2,FALSE) )</f>
        <v>XIU</v>
      </c>
      <c r="W29" s="101">
        <f>ROW()</f>
        <v>29</v>
      </c>
    </row>
    <row r="30" spans="1:23" hidden="1" x14ac:dyDescent="0.25">
      <c r="A30" s="20" t="s">
        <v>230</v>
      </c>
      <c r="B30" s="22">
        <v>42009</v>
      </c>
      <c r="C30" s="23" t="s">
        <v>100</v>
      </c>
      <c r="D30" s="410"/>
      <c r="E30" s="25" t="s">
        <v>14</v>
      </c>
      <c r="F30" s="415">
        <v>1</v>
      </c>
      <c r="G30" s="421">
        <v>22000</v>
      </c>
      <c r="H30" s="426"/>
      <c r="I30" s="433"/>
      <c r="J30" s="438"/>
      <c r="K30" s="445"/>
      <c r="L30" s="445"/>
      <c r="M30" s="452"/>
      <c r="N30" s="445"/>
      <c r="O30" s="458"/>
      <c r="P30" s="362">
        <f>IF(ISNA(MATCH(Transactions[[#This Row],[TransType]], TransType[TransType], 0)), 1, MATCH(Transactions[[#This Row],[TransType]], TransType[TransType], 0))</f>
        <v>4</v>
      </c>
      <c r="Q30" s="463">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22000</v>
      </c>
      <c r="R30" s="468">
        <f>Transactions[TotalAmnt] * INDEX(TransType[], Transactions[[#This Row],[TTR]], 4)</f>
        <v>22000</v>
      </c>
      <c r="S30" s="472">
        <f>IF('Config'!$B$2&lt;&gt;"Yes",0,ROUND(SUMIFS(nmTransCashImpact,nmTransAccount,"="&amp;A30,nmTransDate,"&lt;="&amp;B30,nmTransTransID,"&lt;="&amp;W30),2))</f>
        <v>34360.61</v>
      </c>
      <c r="T30" s="477">
        <f>IF(INDEX(TransType[], Transactions[[#This Row],[TTR]], 6)=0, 0, Transactions[[#This Row],[Qty]]*INDEX(TransType[], Transactions[[#This Row],[TTR]], 6)*IF(AND(Transactions[[#This Row],[Qty]]&lt;0, INDEX(TransType[], Transactions[[#This Row],[TTR]], 5)=-1), -1, 1))</f>
        <v>0</v>
      </c>
      <c r="U30" s="481">
        <f>IF(Transactions[[#This Row],[Symbol]]="* Cash", 0,ROUND(SUMIFS(nmTransQtyChange,nmTransAccount,"="&amp;A30,nmTransDate,"&lt;="&amp;B30,nmTransSymbol,"="&amp;V30,nmTransTransID,"&lt;="&amp;W30),5))</f>
        <v>0</v>
      </c>
      <c r="V30" s="487" t="str">
        <f xml:space="preserve"> IF(ISNA(VLOOKUP(Transactions[[#This Row],[SymbolName]], SymbolAlias[#All],2,FALSE)), Transactions[[#This Row],[SymbolName]], VLOOKUP(Transactions[[#This Row],[SymbolName]], SymbolAlias[#All],2,FALSE) )</f>
        <v>* Cash</v>
      </c>
      <c r="W30" s="492">
        <f>ROW()</f>
        <v>30</v>
      </c>
    </row>
    <row r="31" spans="1:23" hidden="1" x14ac:dyDescent="0.25">
      <c r="A31" s="20" t="s">
        <v>235</v>
      </c>
      <c r="B31" s="22">
        <v>42010</v>
      </c>
      <c r="C31" s="23" t="s">
        <v>108</v>
      </c>
      <c r="D31" s="24"/>
      <c r="E31" s="25" t="s">
        <v>175</v>
      </c>
      <c r="F31" s="26">
        <v>4776</v>
      </c>
      <c r="G31" s="43">
        <v>666.44</v>
      </c>
      <c r="H31" s="30"/>
      <c r="I31" s="28"/>
      <c r="J31" s="29"/>
      <c r="K31" s="27"/>
      <c r="L31" s="27"/>
      <c r="M31" s="211"/>
      <c r="N31" s="27"/>
      <c r="O31" s="31"/>
      <c r="P31" s="94">
        <f>IF(ISNA(MATCH(Transactions[[#This Row],[TransType]], TransType[TransType], 0)), 1, MATCH(Transactions[[#This Row],[TransType]], TransType[TransType], 0))</f>
        <v>6</v>
      </c>
      <c r="Q31"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666.44</v>
      </c>
      <c r="R31" s="96">
        <f>Transactions[TotalAmnt] * INDEX(TransType[], Transactions[[#This Row],[TTR]], 4)</f>
        <v>666.44</v>
      </c>
      <c r="S31" s="97">
        <f>IF('Config'!$B$2&lt;&gt;"Yes",0,ROUND(SUMIFS(nmTransCashImpact,nmTransAccount,"="&amp;A31,nmTransDate,"&lt;="&amp;B31,nmTransTransID,"&lt;="&amp;W31),2))</f>
        <v>8063.13</v>
      </c>
      <c r="T31" s="98">
        <f>IF(INDEX(TransType[], Transactions[[#This Row],[TTR]], 6)=0, 0, Transactions[[#This Row],[Qty]]*INDEX(TransType[], Transactions[[#This Row],[TTR]], 6)*IF(AND(Transactions[[#This Row],[Qty]]&lt;0, INDEX(TransType[], Transactions[[#This Row],[TTR]], 5)=-1), -1, 1))</f>
        <v>0</v>
      </c>
      <c r="U31" s="99">
        <f>IF(Transactions[[#This Row],[Symbol]]="* Cash", 0,ROUND(SUMIFS(nmTransQtyChange,nmTransAccount,"="&amp;A31,nmTransDate,"&lt;="&amp;B31,nmTransSymbol,"="&amp;V31,nmTransTransID,"&lt;="&amp;W31),5))</f>
        <v>4776</v>
      </c>
      <c r="V31" s="100" t="str">
        <f xml:space="preserve"> IF(ISNA(VLOOKUP(Transactions[[#This Row],[SymbolName]], SymbolAlias[#All],2,FALSE)), Transactions[[#This Row],[SymbolName]], VLOOKUP(Transactions[[#This Row],[SymbolName]], SymbolAlias[#All],2,FALSE) )</f>
        <v>XIU</v>
      </c>
      <c r="W31" s="101">
        <f>ROW()</f>
        <v>31</v>
      </c>
    </row>
    <row r="32" spans="1:23" hidden="1" x14ac:dyDescent="0.25">
      <c r="A32" s="20" t="s">
        <v>230</v>
      </c>
      <c r="B32" s="22">
        <v>42017</v>
      </c>
      <c r="C32" s="23" t="s">
        <v>96</v>
      </c>
      <c r="D32" s="24"/>
      <c r="E32" s="25" t="s">
        <v>57</v>
      </c>
      <c r="F32" s="26">
        <v>831</v>
      </c>
      <c r="G32" s="43">
        <v>40.22</v>
      </c>
      <c r="H32" s="30">
        <v>9.99</v>
      </c>
      <c r="I32" s="28"/>
      <c r="J32" s="29"/>
      <c r="K32" s="27"/>
      <c r="L32" s="27"/>
      <c r="M32" s="211"/>
      <c r="N32" s="27"/>
      <c r="O32" s="31"/>
      <c r="P32" s="94">
        <f>IF(ISNA(MATCH(Transactions[[#This Row],[TransType]], TransType[TransType], 0)), 1, MATCH(Transactions[[#This Row],[TransType]], TransType[TransType], 0))</f>
        <v>2</v>
      </c>
      <c r="Q32"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33432.81</v>
      </c>
      <c r="R32" s="96">
        <f>Transactions[TotalAmnt] * INDEX(TransType[], Transactions[[#This Row],[TTR]], 4)</f>
        <v>-33432.81</v>
      </c>
      <c r="S32" s="97">
        <f>IF('Config'!$B$2&lt;&gt;"Yes",0,ROUND(SUMIFS(nmTransCashImpact,nmTransAccount,"="&amp;A32,nmTransDate,"&lt;="&amp;B32,nmTransTransID,"&lt;="&amp;W32),2))</f>
        <v>927.8</v>
      </c>
      <c r="T32" s="98">
        <f>IF(INDEX(TransType[], Transactions[[#This Row],[TTR]], 6)=0, 0, Transactions[[#This Row],[Qty]]*INDEX(TransType[], Transactions[[#This Row],[TTR]], 6)*IF(AND(Transactions[[#This Row],[Qty]]&lt;0, INDEX(TransType[], Transactions[[#This Row],[TTR]], 5)=-1), -1, 1))</f>
        <v>831</v>
      </c>
      <c r="U32" s="99">
        <f>IF(Transactions[[#This Row],[Symbol]]="* Cash", 0,ROUND(SUMIFS(nmTransQtyChange,nmTransAccount,"="&amp;A32,nmTransDate,"&lt;="&amp;B32,nmTransSymbol,"="&amp;V32,nmTransTransID,"&lt;="&amp;W32),5))</f>
        <v>2313</v>
      </c>
      <c r="V32" s="100" t="str">
        <f xml:space="preserve"> IF(ISNA(VLOOKUP(Transactions[[#This Row],[SymbolName]], SymbolAlias[#All],2,FALSE)), Transactions[[#This Row],[SymbolName]], VLOOKUP(Transactions[[#This Row],[SymbolName]], SymbolAlias[#All],2,FALSE) )</f>
        <v>VWO</v>
      </c>
      <c r="W32" s="101">
        <f>ROW()</f>
        <v>32</v>
      </c>
    </row>
    <row r="33" spans="1:23" hidden="1" x14ac:dyDescent="0.25">
      <c r="A33" s="20" t="s">
        <v>235</v>
      </c>
      <c r="B33" s="22">
        <v>42094</v>
      </c>
      <c r="C33" s="23" t="s">
        <v>108</v>
      </c>
      <c r="D33" s="24"/>
      <c r="E33" s="25" t="s">
        <v>175</v>
      </c>
      <c r="F33" s="26">
        <v>4776</v>
      </c>
      <c r="G33" s="43">
        <v>716.3</v>
      </c>
      <c r="H33" s="30"/>
      <c r="I33" s="28"/>
      <c r="J33" s="29"/>
      <c r="K33" s="27"/>
      <c r="L33" s="27"/>
      <c r="M33" s="211"/>
      <c r="N33" s="27"/>
      <c r="O33" s="31"/>
      <c r="P33" s="94">
        <f>IF(ISNA(MATCH(Transactions[[#This Row],[TransType]], TransType[TransType], 0)), 1, MATCH(Transactions[[#This Row],[TransType]], TransType[TransType], 0))</f>
        <v>6</v>
      </c>
      <c r="Q33"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716.3</v>
      </c>
      <c r="R33" s="96">
        <f>Transactions[TotalAmnt] * INDEX(TransType[], Transactions[[#This Row],[TTR]], 4)</f>
        <v>716.3</v>
      </c>
      <c r="S33" s="97">
        <f>IF('Config'!$B$2&lt;&gt;"Yes",0,ROUND(SUMIFS(nmTransCashImpact,nmTransAccount,"="&amp;A33,nmTransDate,"&lt;="&amp;B33,nmTransTransID,"&lt;="&amp;W33),2))</f>
        <v>8779.43</v>
      </c>
      <c r="T33" s="98">
        <f>IF(INDEX(TransType[], Transactions[[#This Row],[TTR]], 6)=0, 0, Transactions[[#This Row],[Qty]]*INDEX(TransType[], Transactions[[#This Row],[TTR]], 6)*IF(AND(Transactions[[#This Row],[Qty]]&lt;0, INDEX(TransType[], Transactions[[#This Row],[TTR]], 5)=-1), -1, 1))</f>
        <v>0</v>
      </c>
      <c r="U33" s="99">
        <f>IF(Transactions[[#This Row],[Symbol]]="* Cash", 0,ROUND(SUMIFS(nmTransQtyChange,nmTransAccount,"="&amp;A33,nmTransDate,"&lt;="&amp;B33,nmTransSymbol,"="&amp;V33,nmTransTransID,"&lt;="&amp;W33),5))</f>
        <v>4776</v>
      </c>
      <c r="V33" s="100" t="str">
        <f xml:space="preserve"> IF(ISNA(VLOOKUP(Transactions[[#This Row],[SymbolName]], SymbolAlias[#All],2,FALSE)), Transactions[[#This Row],[SymbolName]], VLOOKUP(Transactions[[#This Row],[SymbolName]], SymbolAlias[#All],2,FALSE) )</f>
        <v>XIU</v>
      </c>
      <c r="W33" s="101">
        <f>ROW()</f>
        <v>33</v>
      </c>
    </row>
    <row r="34" spans="1:23" hidden="1" x14ac:dyDescent="0.25">
      <c r="A34" s="20" t="s">
        <v>230</v>
      </c>
      <c r="B34" s="22">
        <v>42094</v>
      </c>
      <c r="C34" s="23" t="s">
        <v>144</v>
      </c>
      <c r="D34" s="24"/>
      <c r="E34" s="25" t="s">
        <v>57</v>
      </c>
      <c r="F34" s="26">
        <v>2313</v>
      </c>
      <c r="G34" s="43">
        <v>24.63</v>
      </c>
      <c r="H34" s="30"/>
      <c r="I34" s="28"/>
      <c r="J34" s="29"/>
      <c r="K34" s="27"/>
      <c r="L34" s="27"/>
      <c r="M34" s="211"/>
      <c r="N34" s="27"/>
      <c r="O34" s="31"/>
      <c r="P34" s="94">
        <f>IF(ISNA(MATCH(Transactions[[#This Row],[TransType]], TransType[TransType], 0)), 1, MATCH(Transactions[[#This Row],[TransType]], TransType[TransType], 0))</f>
        <v>17</v>
      </c>
      <c r="Q34"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24.63</v>
      </c>
      <c r="R34" s="96">
        <f>Transactions[TotalAmnt] * INDEX(TransType[], Transactions[[#This Row],[TTR]], 4)</f>
        <v>-24.63</v>
      </c>
      <c r="S34" s="97">
        <f>IF('Config'!$B$2&lt;&gt;"Yes",0,ROUND(SUMIFS(nmTransCashImpact,nmTransAccount,"="&amp;A34,nmTransDate,"&lt;="&amp;B34,nmTransTransID,"&lt;="&amp;W34),2))</f>
        <v>903.17</v>
      </c>
      <c r="T34" s="98">
        <f>IF(INDEX(TransType[], Transactions[[#This Row],[TTR]], 6)=0, 0, Transactions[[#This Row],[Qty]]*INDEX(TransType[], Transactions[[#This Row],[TTR]], 6)*IF(AND(Transactions[[#This Row],[Qty]]&lt;0, INDEX(TransType[], Transactions[[#This Row],[TTR]], 5)=-1), -1, 1))</f>
        <v>0</v>
      </c>
      <c r="U34" s="99">
        <f>IF(Transactions[[#This Row],[Symbol]]="* Cash", 0,ROUND(SUMIFS(nmTransQtyChange,nmTransAccount,"="&amp;A34,nmTransDate,"&lt;="&amp;B34,nmTransSymbol,"="&amp;V34,nmTransTransID,"&lt;="&amp;W34),5))</f>
        <v>2313</v>
      </c>
      <c r="V34" s="100" t="str">
        <f xml:space="preserve"> IF(ISNA(VLOOKUP(Transactions[[#This Row],[SymbolName]], SymbolAlias[#All],2,FALSE)), Transactions[[#This Row],[SymbolName]], VLOOKUP(Transactions[[#This Row],[SymbolName]], SymbolAlias[#All],2,FALSE) )</f>
        <v>VWO</v>
      </c>
      <c r="W34" s="101">
        <f>ROW()</f>
        <v>34</v>
      </c>
    </row>
    <row r="35" spans="1:23" hidden="1" x14ac:dyDescent="0.25">
      <c r="A35" s="20" t="s">
        <v>230</v>
      </c>
      <c r="B35" s="22">
        <v>42094</v>
      </c>
      <c r="C35" s="23" t="s">
        <v>108</v>
      </c>
      <c r="D35" s="24"/>
      <c r="E35" s="25" t="s">
        <v>57</v>
      </c>
      <c r="F35" s="26">
        <v>2313</v>
      </c>
      <c r="G35" s="43">
        <v>164.22</v>
      </c>
      <c r="H35" s="30"/>
      <c r="I35" s="28"/>
      <c r="J35" s="29"/>
      <c r="K35" s="27"/>
      <c r="L35" s="27"/>
      <c r="M35" s="211"/>
      <c r="N35" s="27"/>
      <c r="O35" s="31"/>
      <c r="P35" s="94">
        <f>IF(ISNA(MATCH(Transactions[[#This Row],[TransType]], TransType[TransType], 0)), 1, MATCH(Transactions[[#This Row],[TransType]], TransType[TransType], 0))</f>
        <v>6</v>
      </c>
      <c r="Q35"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164.22</v>
      </c>
      <c r="R35" s="96">
        <f>Transactions[TotalAmnt] * INDEX(TransType[], Transactions[[#This Row],[TTR]], 4)</f>
        <v>164.22</v>
      </c>
      <c r="S35" s="97">
        <f>IF('Config'!$B$2&lt;&gt;"Yes",0,ROUND(SUMIFS(nmTransCashImpact,nmTransAccount,"="&amp;A35,nmTransDate,"&lt;="&amp;B35,nmTransTransID,"&lt;="&amp;W35),2))</f>
        <v>1067.3900000000001</v>
      </c>
      <c r="T35" s="98">
        <f>IF(INDEX(TransType[], Transactions[[#This Row],[TTR]], 6)=0, 0, Transactions[[#This Row],[Qty]]*INDEX(TransType[], Transactions[[#This Row],[TTR]], 6)*IF(AND(Transactions[[#This Row],[Qty]]&lt;0, INDEX(TransType[], Transactions[[#This Row],[TTR]], 5)=-1), -1, 1))</f>
        <v>0</v>
      </c>
      <c r="U35" s="99">
        <f>IF(Transactions[[#This Row],[Symbol]]="* Cash", 0,ROUND(SUMIFS(nmTransQtyChange,nmTransAccount,"="&amp;A35,nmTransDate,"&lt;="&amp;B35,nmTransSymbol,"="&amp;V35,nmTransTransID,"&lt;="&amp;W35),5))</f>
        <v>2313</v>
      </c>
      <c r="V35" s="100" t="str">
        <f xml:space="preserve"> IF(ISNA(VLOOKUP(Transactions[[#This Row],[SymbolName]], SymbolAlias[#All],2,FALSE)), Transactions[[#This Row],[SymbolName]], VLOOKUP(Transactions[[#This Row],[SymbolName]], SymbolAlias[#All],2,FALSE) )</f>
        <v>VWO</v>
      </c>
      <c r="W35" s="101">
        <f>ROW()</f>
        <v>35</v>
      </c>
    </row>
    <row r="36" spans="1:23" hidden="1" x14ac:dyDescent="0.25">
      <c r="A36" s="20" t="s">
        <v>235</v>
      </c>
      <c r="B36" s="22">
        <v>42185</v>
      </c>
      <c r="C36" s="23" t="s">
        <v>108</v>
      </c>
      <c r="D36" s="24" t="s">
        <v>170</v>
      </c>
      <c r="E36" s="25" t="s">
        <v>175</v>
      </c>
      <c r="F36" s="26">
        <v>4776</v>
      </c>
      <c r="G36" s="43">
        <v>747.25</v>
      </c>
      <c r="H36" s="30"/>
      <c r="I36" s="28"/>
      <c r="J36" s="29"/>
      <c r="K36" s="27"/>
      <c r="L36" s="27"/>
      <c r="M36" s="211"/>
      <c r="N36" s="27"/>
      <c r="O36" s="31"/>
      <c r="P36" s="94">
        <f>IF(ISNA(MATCH(Transactions[[#This Row],[TransType]], TransType[TransType], 0)), 1, MATCH(Transactions[[#This Row],[TransType]], TransType[TransType], 0))</f>
        <v>6</v>
      </c>
      <c r="Q36"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747.25</v>
      </c>
      <c r="R36" s="96">
        <f>Transactions[TotalAmnt] * INDEX(TransType[], Transactions[[#This Row],[TTR]], 4)</f>
        <v>747.25</v>
      </c>
      <c r="S36" s="97">
        <f>IF('Config'!$B$2&lt;&gt;"Yes",0,ROUND(SUMIFS(nmTransCashImpact,nmTransAccount,"="&amp;A36,nmTransDate,"&lt;="&amp;B36,nmTransTransID,"&lt;="&amp;W36),2))</f>
        <v>9526.68</v>
      </c>
      <c r="T36" s="98">
        <f>IF(INDEX(TransType[], Transactions[[#This Row],[TTR]], 6)=0, 0, Transactions[[#This Row],[Qty]]*INDEX(TransType[], Transactions[[#This Row],[TTR]], 6)*IF(AND(Transactions[[#This Row],[Qty]]&lt;0, INDEX(TransType[], Transactions[[#This Row],[TTR]], 5)=-1), -1, 1))</f>
        <v>0</v>
      </c>
      <c r="U36" s="99">
        <f>IF(Transactions[[#This Row],[Symbol]]="* Cash", 0,ROUND(SUMIFS(nmTransQtyChange,nmTransAccount,"="&amp;A36,nmTransDate,"&lt;="&amp;B36,nmTransSymbol,"="&amp;V36,nmTransTransID,"&lt;="&amp;W36),5))</f>
        <v>4776</v>
      </c>
      <c r="V36" s="100" t="str">
        <f xml:space="preserve"> IF(ISNA(VLOOKUP(Transactions[[#This Row],[SymbolName]], SymbolAlias[#All],2,FALSE)), Transactions[[#This Row],[SymbolName]], VLOOKUP(Transactions[[#This Row],[SymbolName]], SymbolAlias[#All],2,FALSE) )</f>
        <v>XIU</v>
      </c>
      <c r="W36" s="101">
        <f>ROW()</f>
        <v>36</v>
      </c>
    </row>
    <row r="37" spans="1:23" hidden="1" x14ac:dyDescent="0.25">
      <c r="A37" s="20" t="s">
        <v>230</v>
      </c>
      <c r="B37" s="22">
        <v>42187</v>
      </c>
      <c r="C37" s="23" t="s">
        <v>144</v>
      </c>
      <c r="D37" s="24" t="s">
        <v>170</v>
      </c>
      <c r="E37" s="25" t="s">
        <v>174</v>
      </c>
      <c r="F37" s="26">
        <v>2313</v>
      </c>
      <c r="G37" s="43">
        <v>133.91999999999999</v>
      </c>
      <c r="H37" s="30"/>
      <c r="I37" s="28"/>
      <c r="J37" s="29"/>
      <c r="K37" s="27"/>
      <c r="L37" s="27"/>
      <c r="M37" s="211"/>
      <c r="N37" s="27"/>
      <c r="O37" s="31"/>
      <c r="P37" s="94">
        <f>IF(ISNA(MATCH(Transactions[[#This Row],[TransType]], TransType[TransType], 0)), 1, MATCH(Transactions[[#This Row],[TransType]], TransType[TransType], 0))</f>
        <v>17</v>
      </c>
      <c r="Q37"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133.91999999999999</v>
      </c>
      <c r="R37" s="96">
        <f>Transactions[TotalAmnt] * INDEX(TransType[], Transactions[[#This Row],[TTR]], 4)</f>
        <v>-133.91999999999999</v>
      </c>
      <c r="S37" s="97">
        <f>IF('Config'!$B$2&lt;&gt;"Yes",0,ROUND(SUMIFS(nmTransCashImpact,nmTransAccount,"="&amp;A37,nmTransDate,"&lt;="&amp;B37,nmTransTransID,"&lt;="&amp;W37),2))</f>
        <v>933.47</v>
      </c>
      <c r="T37" s="98">
        <f>IF(INDEX(TransType[], Transactions[[#This Row],[TTR]], 6)=0, 0, Transactions[[#This Row],[Qty]]*INDEX(TransType[], Transactions[[#This Row],[TTR]], 6)*IF(AND(Transactions[[#This Row],[Qty]]&lt;0, INDEX(TransType[], Transactions[[#This Row],[TTR]], 5)=-1), -1, 1))</f>
        <v>0</v>
      </c>
      <c r="U37" s="99">
        <f>IF(Transactions[[#This Row],[Symbol]]="* Cash", 0,ROUND(SUMIFS(nmTransQtyChange,nmTransAccount,"="&amp;A37,nmTransDate,"&lt;="&amp;B37,nmTransSymbol,"="&amp;V37,nmTransTransID,"&lt;="&amp;W37),5))</f>
        <v>2313</v>
      </c>
      <c r="V37" s="100" t="str">
        <f xml:space="preserve"> IF(ISNA(VLOOKUP(Transactions[[#This Row],[SymbolName]], SymbolAlias[#All],2,FALSE)), Transactions[[#This Row],[SymbolName]], VLOOKUP(Transactions[[#This Row],[SymbolName]], SymbolAlias[#All],2,FALSE) )</f>
        <v>VWO</v>
      </c>
      <c r="W37" s="101">
        <f>ROW()</f>
        <v>37</v>
      </c>
    </row>
    <row r="38" spans="1:23" hidden="1" x14ac:dyDescent="0.25">
      <c r="A38" s="20" t="s">
        <v>230</v>
      </c>
      <c r="B38" s="22">
        <v>42187</v>
      </c>
      <c r="C38" s="23" t="s">
        <v>108</v>
      </c>
      <c r="D38" s="24" t="s">
        <v>170</v>
      </c>
      <c r="E38" s="25" t="s">
        <v>174</v>
      </c>
      <c r="F38" s="26">
        <v>2313</v>
      </c>
      <c r="G38" s="43">
        <v>892.82</v>
      </c>
      <c r="H38" s="30"/>
      <c r="I38" s="28"/>
      <c r="J38" s="29"/>
      <c r="K38" s="27"/>
      <c r="L38" s="27"/>
      <c r="M38" s="211"/>
      <c r="N38" s="27"/>
      <c r="O38" s="31"/>
      <c r="P38" s="94">
        <f>IF(ISNA(MATCH(Transactions[[#This Row],[TransType]], TransType[TransType], 0)), 1, MATCH(Transactions[[#This Row],[TransType]], TransType[TransType], 0))</f>
        <v>6</v>
      </c>
      <c r="Q38"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892.82</v>
      </c>
      <c r="R38" s="96">
        <f>Transactions[TotalAmnt] * INDEX(TransType[], Transactions[[#This Row],[TTR]], 4)</f>
        <v>892.82</v>
      </c>
      <c r="S38" s="97">
        <f>IF('Config'!$B$2&lt;&gt;"Yes",0,ROUND(SUMIFS(nmTransCashImpact,nmTransAccount,"="&amp;A38,nmTransDate,"&lt;="&amp;B38,nmTransTransID,"&lt;="&amp;W38),2))</f>
        <v>1826.29</v>
      </c>
      <c r="T38" s="98">
        <f>IF(INDEX(TransType[], Transactions[[#This Row],[TTR]], 6)=0, 0, Transactions[[#This Row],[Qty]]*INDEX(TransType[], Transactions[[#This Row],[TTR]], 6)*IF(AND(Transactions[[#This Row],[Qty]]&lt;0, INDEX(TransType[], Transactions[[#This Row],[TTR]], 5)=-1), -1, 1))</f>
        <v>0</v>
      </c>
      <c r="U38" s="99">
        <f>IF(Transactions[[#This Row],[Symbol]]="* Cash", 0,ROUND(SUMIFS(nmTransQtyChange,nmTransAccount,"="&amp;A38,nmTransDate,"&lt;="&amp;B38,nmTransSymbol,"="&amp;V38,nmTransTransID,"&lt;="&amp;W38),5))</f>
        <v>2313</v>
      </c>
      <c r="V38" s="100" t="str">
        <f xml:space="preserve"> IF(ISNA(VLOOKUP(Transactions[[#This Row],[SymbolName]], SymbolAlias[#All],2,FALSE)), Transactions[[#This Row],[SymbolName]], VLOOKUP(Transactions[[#This Row],[SymbolName]], SymbolAlias[#All],2,FALSE) )</f>
        <v>VWO</v>
      </c>
      <c r="W38" s="101">
        <f>ROW()</f>
        <v>38</v>
      </c>
    </row>
    <row r="39" spans="1:23" hidden="1" x14ac:dyDescent="0.25">
      <c r="A39" s="20" t="s">
        <v>235</v>
      </c>
      <c r="B39" s="22">
        <v>42277</v>
      </c>
      <c r="C39" s="23" t="s">
        <v>108</v>
      </c>
      <c r="D39" s="24"/>
      <c r="E39" s="25" t="s">
        <v>175</v>
      </c>
      <c r="F39" s="26">
        <v>4776</v>
      </c>
      <c r="G39" s="43">
        <v>745.77</v>
      </c>
      <c r="H39" s="30"/>
      <c r="I39" s="28"/>
      <c r="J39" s="29"/>
      <c r="K39" s="27"/>
      <c r="L39" s="27"/>
      <c r="M39" s="211"/>
      <c r="N39" s="27"/>
      <c r="O39" s="31"/>
      <c r="P39" s="94">
        <f>IF(ISNA(MATCH(Transactions[[#This Row],[TransType]], TransType[TransType], 0)), 1, MATCH(Transactions[[#This Row],[TransType]], TransType[TransType], 0))</f>
        <v>6</v>
      </c>
      <c r="Q39"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745.77</v>
      </c>
      <c r="R39" s="96">
        <f>Transactions[TotalAmnt] * INDEX(TransType[], Transactions[[#This Row],[TTR]], 4)</f>
        <v>745.77</v>
      </c>
      <c r="S39" s="97">
        <f>IF('Config'!$B$2&lt;&gt;"Yes",0,ROUND(SUMIFS(nmTransCashImpact,nmTransAccount,"="&amp;A39,nmTransDate,"&lt;="&amp;B39,nmTransTransID,"&lt;="&amp;W39),2))</f>
        <v>10272.450000000001</v>
      </c>
      <c r="T39" s="98">
        <f>IF(INDEX(TransType[], Transactions[[#This Row],[TTR]], 6)=0, 0, Transactions[[#This Row],[Qty]]*INDEX(TransType[], Transactions[[#This Row],[TTR]], 6)*IF(AND(Transactions[[#This Row],[Qty]]&lt;0, INDEX(TransType[], Transactions[[#This Row],[TTR]], 5)=-1), -1, 1))</f>
        <v>0</v>
      </c>
      <c r="U39" s="99">
        <f>IF(Transactions[[#This Row],[Symbol]]="* Cash", 0,ROUND(SUMIFS(nmTransQtyChange,nmTransAccount,"="&amp;A39,nmTransDate,"&lt;="&amp;B39,nmTransSymbol,"="&amp;V39,nmTransTransID,"&lt;="&amp;W39),5))</f>
        <v>4776</v>
      </c>
      <c r="V39" s="100" t="str">
        <f xml:space="preserve"> IF(ISNA(VLOOKUP(Transactions[[#This Row],[SymbolName]], SymbolAlias[#All],2,FALSE)), Transactions[[#This Row],[SymbolName]], VLOOKUP(Transactions[[#This Row],[SymbolName]], SymbolAlias[#All],2,FALSE) )</f>
        <v>XIU</v>
      </c>
      <c r="W39" s="101">
        <f>ROW()</f>
        <v>39</v>
      </c>
    </row>
    <row r="40" spans="1:23" hidden="1" x14ac:dyDescent="0.25">
      <c r="A40" s="20" t="s">
        <v>230</v>
      </c>
      <c r="B40" s="22">
        <v>42278</v>
      </c>
      <c r="C40" s="23" t="s">
        <v>144</v>
      </c>
      <c r="D40" s="24"/>
      <c r="E40" s="25" t="s">
        <v>174</v>
      </c>
      <c r="F40" s="26">
        <v>2313</v>
      </c>
      <c r="G40" s="43">
        <v>156.13</v>
      </c>
      <c r="H40" s="30"/>
      <c r="I40" s="28"/>
      <c r="J40" s="29"/>
      <c r="K40" s="27"/>
      <c r="L40" s="27"/>
      <c r="M40" s="211"/>
      <c r="N40" s="27"/>
      <c r="O40" s="31"/>
      <c r="P40" s="94">
        <f>IF(ISNA(MATCH(Transactions[[#This Row],[TransType]], TransType[TransType], 0)), 1, MATCH(Transactions[[#This Row],[TransType]], TransType[TransType], 0))</f>
        <v>17</v>
      </c>
      <c r="Q40"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156.13</v>
      </c>
      <c r="R40" s="96">
        <f>Transactions[TotalAmnt] * INDEX(TransType[], Transactions[[#This Row],[TTR]], 4)</f>
        <v>-156.13</v>
      </c>
      <c r="S40" s="97">
        <f>IF('Config'!$B$2&lt;&gt;"Yes",0,ROUND(SUMIFS(nmTransCashImpact,nmTransAccount,"="&amp;A40,nmTransDate,"&lt;="&amp;B40,nmTransTransID,"&lt;="&amp;W40),2))</f>
        <v>1670.16</v>
      </c>
      <c r="T40" s="98">
        <f>IF(INDEX(TransType[], Transactions[[#This Row],[TTR]], 6)=0, 0, Transactions[[#This Row],[Qty]]*INDEX(TransType[], Transactions[[#This Row],[TTR]], 6)*IF(AND(Transactions[[#This Row],[Qty]]&lt;0, INDEX(TransType[], Transactions[[#This Row],[TTR]], 5)=-1), -1, 1))</f>
        <v>0</v>
      </c>
      <c r="U40" s="99">
        <f>IF(Transactions[[#This Row],[Symbol]]="* Cash", 0,ROUND(SUMIFS(nmTransQtyChange,nmTransAccount,"="&amp;A40,nmTransDate,"&lt;="&amp;B40,nmTransSymbol,"="&amp;V40,nmTransTransID,"&lt;="&amp;W40),5))</f>
        <v>2313</v>
      </c>
      <c r="V40" s="100" t="str">
        <f xml:space="preserve"> IF(ISNA(VLOOKUP(Transactions[[#This Row],[SymbolName]], SymbolAlias[#All],2,FALSE)), Transactions[[#This Row],[SymbolName]], VLOOKUP(Transactions[[#This Row],[SymbolName]], SymbolAlias[#All],2,FALSE) )</f>
        <v>VWO</v>
      </c>
      <c r="W40" s="101">
        <f>ROW()</f>
        <v>40</v>
      </c>
    </row>
    <row r="41" spans="1:23" hidden="1" x14ac:dyDescent="0.25">
      <c r="A41" s="20" t="s">
        <v>230</v>
      </c>
      <c r="B41" s="22">
        <v>42278</v>
      </c>
      <c r="C41" s="23" t="s">
        <v>108</v>
      </c>
      <c r="D41" s="24"/>
      <c r="E41" s="25" t="s">
        <v>174</v>
      </c>
      <c r="F41" s="26">
        <v>2313</v>
      </c>
      <c r="G41" s="43">
        <v>1040.8499999999999</v>
      </c>
      <c r="H41" s="30"/>
      <c r="I41" s="28"/>
      <c r="J41" s="29"/>
      <c r="K41" s="27"/>
      <c r="L41" s="27"/>
      <c r="M41" s="211"/>
      <c r="N41" s="27"/>
      <c r="O41" s="31"/>
      <c r="P41" s="94">
        <f>IF(ISNA(MATCH(Transactions[[#This Row],[TransType]], TransType[TransType], 0)), 1, MATCH(Transactions[[#This Row],[TransType]], TransType[TransType], 0))</f>
        <v>6</v>
      </c>
      <c r="Q41"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1040.8499999999999</v>
      </c>
      <c r="R41" s="96">
        <f>Transactions[TotalAmnt] * INDEX(TransType[], Transactions[[#This Row],[TTR]], 4)</f>
        <v>1040.8499999999999</v>
      </c>
      <c r="S41" s="97">
        <f>IF('Config'!$B$2&lt;&gt;"Yes",0,ROUND(SUMIFS(nmTransCashImpact,nmTransAccount,"="&amp;A41,nmTransDate,"&lt;="&amp;B41,nmTransTransID,"&lt;="&amp;W41),2))</f>
        <v>2711.01</v>
      </c>
      <c r="T41" s="98">
        <f>IF(INDEX(TransType[], Transactions[[#This Row],[TTR]], 6)=0, 0, Transactions[[#This Row],[Qty]]*INDEX(TransType[], Transactions[[#This Row],[TTR]], 6)*IF(AND(Transactions[[#This Row],[Qty]]&lt;0, INDEX(TransType[], Transactions[[#This Row],[TTR]], 5)=-1), -1, 1))</f>
        <v>0</v>
      </c>
      <c r="U41" s="99">
        <f>IF(Transactions[[#This Row],[Symbol]]="* Cash", 0,ROUND(SUMIFS(nmTransQtyChange,nmTransAccount,"="&amp;A41,nmTransDate,"&lt;="&amp;B41,nmTransSymbol,"="&amp;V41,nmTransTransID,"&lt;="&amp;W41),5))</f>
        <v>2313</v>
      </c>
      <c r="V41" s="100" t="str">
        <f xml:space="preserve"> IF(ISNA(VLOOKUP(Transactions[[#This Row],[SymbolName]], SymbolAlias[#All],2,FALSE)), Transactions[[#This Row],[SymbolName]], VLOOKUP(Transactions[[#This Row],[SymbolName]], SymbolAlias[#All],2,FALSE) )</f>
        <v>VWO</v>
      </c>
      <c r="W41" s="101">
        <f>ROW()</f>
        <v>41</v>
      </c>
    </row>
    <row r="42" spans="1:23" x14ac:dyDescent="0.25">
      <c r="A42" s="20" t="s">
        <v>238</v>
      </c>
      <c r="B42" s="22">
        <v>42047</v>
      </c>
      <c r="C42" s="23" t="s">
        <v>100</v>
      </c>
      <c r="D42" s="24" t="s">
        <v>169</v>
      </c>
      <c r="E42" s="25" t="s">
        <v>14</v>
      </c>
      <c r="F42" s="26">
        <v>1</v>
      </c>
      <c r="G42" s="43">
        <v>30635.65</v>
      </c>
      <c r="H42" s="30"/>
      <c r="I42" s="28"/>
      <c r="J42" s="29"/>
      <c r="K42" s="27"/>
      <c r="L42" s="27"/>
      <c r="M42" s="211"/>
      <c r="N42" s="27"/>
      <c r="O42" s="31"/>
      <c r="P42" s="94">
        <f>IF(ISNA(MATCH(Transactions[[#This Row],[TransType]], TransType[TransType], 0)), 1, MATCH(Transactions[[#This Row],[TransType]], TransType[TransType], 0))</f>
        <v>4</v>
      </c>
      <c r="Q42"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30635.65</v>
      </c>
      <c r="R42" s="96">
        <f>Transactions[TotalAmnt] * INDEX(TransType[], Transactions[[#This Row],[TTR]], 4)</f>
        <v>30635.65</v>
      </c>
      <c r="S42" s="97">
        <f>IF('Config'!$B$2&lt;&gt;"Yes",0,ROUND(SUMIFS(nmTransCashImpact,nmTransAccount,"="&amp;A42,nmTransDate,"&lt;="&amp;B42,nmTransTransID,"&lt;="&amp;W42),2))</f>
        <v>30635.65</v>
      </c>
      <c r="T42" s="98">
        <f>IF(INDEX(TransType[], Transactions[[#This Row],[TTR]], 6)=0, 0, Transactions[[#This Row],[Qty]]*INDEX(TransType[], Transactions[[#This Row],[TTR]], 6)*IF(AND(Transactions[[#This Row],[Qty]]&lt;0, INDEX(TransType[], Transactions[[#This Row],[TTR]], 5)=-1), -1, 1))</f>
        <v>0</v>
      </c>
      <c r="U42" s="99">
        <f>IF(Transactions[[#This Row],[Symbol]]="* Cash", 0,ROUND(SUMIFS(nmTransQtyChange,nmTransAccount,"="&amp;A42,nmTransDate,"&lt;="&amp;B42,nmTransSymbol,"="&amp;V42,nmTransTransID,"&lt;="&amp;W42),5))</f>
        <v>0</v>
      </c>
      <c r="V42" s="100" t="str">
        <f xml:space="preserve"> IF(ISNA(VLOOKUP(Transactions[[#This Row],[SymbolName]], SymbolAlias[#All],2,FALSE)), Transactions[[#This Row],[SymbolName]], VLOOKUP(Transactions[[#This Row],[SymbolName]], SymbolAlias[#All],2,FALSE) )</f>
        <v>* Cash</v>
      </c>
      <c r="W42" s="101">
        <f>ROW()</f>
        <v>42</v>
      </c>
    </row>
    <row r="43" spans="1:23" x14ac:dyDescent="0.25">
      <c r="A43" s="20" t="s">
        <v>238</v>
      </c>
      <c r="B43" s="22">
        <v>42051</v>
      </c>
      <c r="C43" s="23" t="s">
        <v>121</v>
      </c>
      <c r="D43" s="24"/>
      <c r="E43" s="25" t="s">
        <v>14</v>
      </c>
      <c r="F43" s="26">
        <v>1</v>
      </c>
      <c r="G43" s="43">
        <v>0.08</v>
      </c>
      <c r="H43" s="30"/>
      <c r="I43" s="28"/>
      <c r="J43" s="29"/>
      <c r="K43" s="27"/>
      <c r="L43" s="27"/>
      <c r="M43" s="211"/>
      <c r="N43" s="27"/>
      <c r="O43" s="31"/>
      <c r="P43" s="94">
        <f>IF(ISNA(MATCH(Transactions[[#This Row],[TransType]], TransType[TransType], 0)), 1, MATCH(Transactions[[#This Row],[TransType]], TransType[TransType], 0))</f>
        <v>8</v>
      </c>
      <c r="Q43"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0.08</v>
      </c>
      <c r="R43" s="96">
        <f>Transactions[TotalAmnt] * INDEX(TransType[], Transactions[[#This Row],[TTR]], 4)</f>
        <v>0.08</v>
      </c>
      <c r="S43" s="97">
        <f>IF('Config'!$B$2&lt;&gt;"Yes",0,ROUND(SUMIFS(nmTransCashImpact,nmTransAccount,"="&amp;A43,nmTransDate,"&lt;="&amp;B43,nmTransTransID,"&lt;="&amp;W43),2))</f>
        <v>30635.73</v>
      </c>
      <c r="T43" s="98">
        <f>IF(INDEX(TransType[], Transactions[[#This Row],[TTR]], 6)=0, 0, Transactions[[#This Row],[Qty]]*INDEX(TransType[], Transactions[[#This Row],[TTR]], 6)*IF(AND(Transactions[[#This Row],[Qty]]&lt;0, INDEX(TransType[], Transactions[[#This Row],[TTR]], 5)=-1), -1, 1))</f>
        <v>0</v>
      </c>
      <c r="U43" s="99">
        <f>IF(Transactions[[#This Row],[Symbol]]="* Cash", 0,ROUND(SUMIFS(nmTransQtyChange,nmTransAccount,"="&amp;A43,nmTransDate,"&lt;="&amp;B43,nmTransSymbol,"="&amp;V43,nmTransTransID,"&lt;="&amp;W43),5))</f>
        <v>0</v>
      </c>
      <c r="V43" s="100" t="str">
        <f xml:space="preserve"> IF(ISNA(VLOOKUP(Transactions[[#This Row],[SymbolName]], SymbolAlias[#All],2,FALSE)), Transactions[[#This Row],[SymbolName]], VLOOKUP(Transactions[[#This Row],[SymbolName]], SymbolAlias[#All],2,FALSE) )</f>
        <v>* Cash</v>
      </c>
      <c r="W43" s="101">
        <f>ROW()</f>
        <v>43</v>
      </c>
    </row>
    <row r="44" spans="1:23" hidden="1" x14ac:dyDescent="0.25">
      <c r="A44" s="20" t="s">
        <v>230</v>
      </c>
      <c r="B44" s="22">
        <v>42366</v>
      </c>
      <c r="C44" s="23" t="s">
        <v>144</v>
      </c>
      <c r="D44" s="24"/>
      <c r="E44" s="25" t="s">
        <v>174</v>
      </c>
      <c r="F44" s="26">
        <v>2313</v>
      </c>
      <c r="G44" s="43">
        <v>55.17</v>
      </c>
      <c r="H44" s="30"/>
      <c r="I44" s="28"/>
      <c r="J44" s="29"/>
      <c r="K44" s="27"/>
      <c r="L44" s="27"/>
      <c r="M44" s="211"/>
      <c r="N44" s="27"/>
      <c r="O44" s="31"/>
      <c r="P44" s="94">
        <f>IF(ISNA(MATCH(Transactions[[#This Row],[TransType]], TransType[TransType], 0)), 1, MATCH(Transactions[[#This Row],[TransType]], TransType[TransType], 0))</f>
        <v>17</v>
      </c>
      <c r="Q44"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55.17</v>
      </c>
      <c r="R44" s="96">
        <f>Transactions[TotalAmnt] * INDEX(TransType[], Transactions[[#This Row],[TTR]], 4)</f>
        <v>-55.17</v>
      </c>
      <c r="S44" s="97">
        <f>IF('Config'!$B$2&lt;&gt;"Yes",0,ROUND(SUMIFS(nmTransCashImpact,nmTransAccount,"="&amp;A44,nmTransDate,"&lt;="&amp;B44,nmTransTransID,"&lt;="&amp;W44),2))</f>
        <v>2655.84</v>
      </c>
      <c r="T44" s="98">
        <f>IF(INDEX(TransType[], Transactions[[#This Row],[TTR]], 6)=0, 0, Transactions[[#This Row],[Qty]]*INDEX(TransType[], Transactions[[#This Row],[TTR]], 6)*IF(AND(Transactions[[#This Row],[Qty]]&lt;0, INDEX(TransType[], Transactions[[#This Row],[TTR]], 5)=-1), -1, 1))</f>
        <v>0</v>
      </c>
      <c r="U44" s="99">
        <f>IF(Transactions[[#This Row],[Symbol]]="* Cash", 0,ROUND(SUMIFS(nmTransQtyChange,nmTransAccount,"="&amp;A44,nmTransDate,"&lt;="&amp;B44,nmTransSymbol,"="&amp;V44,nmTransTransID,"&lt;="&amp;W44),5))</f>
        <v>2313</v>
      </c>
      <c r="V44" s="100" t="str">
        <f xml:space="preserve"> IF(ISNA(VLOOKUP(Transactions[[#This Row],[SymbolName]], SymbolAlias[#All],2,FALSE)), Transactions[[#This Row],[SymbolName]], VLOOKUP(Transactions[[#This Row],[SymbolName]], SymbolAlias[#All],2,FALSE) )</f>
        <v>VWO</v>
      </c>
      <c r="W44" s="101">
        <f>ROW()</f>
        <v>44</v>
      </c>
    </row>
    <row r="45" spans="1:23" hidden="1" x14ac:dyDescent="0.25">
      <c r="A45" s="20" t="s">
        <v>230</v>
      </c>
      <c r="B45" s="22">
        <v>42366</v>
      </c>
      <c r="C45" s="23" t="s">
        <v>108</v>
      </c>
      <c r="D45" s="24"/>
      <c r="E45" s="25" t="s">
        <v>174</v>
      </c>
      <c r="F45" s="26">
        <v>2313</v>
      </c>
      <c r="G45" s="43">
        <v>367.77</v>
      </c>
      <c r="H45" s="30"/>
      <c r="I45" s="28"/>
      <c r="J45" s="29"/>
      <c r="K45" s="27"/>
      <c r="L45" s="27"/>
      <c r="M45" s="211"/>
      <c r="N45" s="27"/>
      <c r="O45" s="31"/>
      <c r="P45" s="94">
        <f>IF(ISNA(MATCH(Transactions[[#This Row],[TransType]], TransType[TransType], 0)), 1, MATCH(Transactions[[#This Row],[TransType]], TransType[TransType], 0))</f>
        <v>6</v>
      </c>
      <c r="Q45" s="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367.77</v>
      </c>
      <c r="R45" s="96">
        <f>Transactions[TotalAmnt] * INDEX(TransType[], Transactions[[#This Row],[TTR]], 4)</f>
        <v>367.77</v>
      </c>
      <c r="S45" s="97">
        <f>IF('Config'!$B$2&lt;&gt;"Yes",0,ROUND(SUMIFS(nmTransCashImpact,nmTransAccount,"="&amp;A45,nmTransDate,"&lt;="&amp;B45,nmTransTransID,"&lt;="&amp;W45),2))</f>
        <v>3023.61</v>
      </c>
      <c r="T45" s="98">
        <f>IF(INDEX(TransType[], Transactions[[#This Row],[TTR]], 6)=0, 0, Transactions[[#This Row],[Qty]]*INDEX(TransType[], Transactions[[#This Row],[TTR]], 6)*IF(AND(Transactions[[#This Row],[Qty]]&lt;0, INDEX(TransType[], Transactions[[#This Row],[TTR]], 5)=-1), -1, 1))</f>
        <v>0</v>
      </c>
      <c r="U45" s="99">
        <f>IF(Transactions[[#This Row],[Symbol]]="* Cash", 0,ROUND(SUMIFS(nmTransQtyChange,nmTransAccount,"="&amp;A45,nmTransDate,"&lt;="&amp;B45,nmTransSymbol,"="&amp;V45,nmTransTransID,"&lt;="&amp;W45),5))</f>
        <v>2313</v>
      </c>
      <c r="V45" s="100" t="str">
        <f xml:space="preserve"> IF(ISNA(VLOOKUP(Transactions[[#This Row],[SymbolName]], SymbolAlias[#All],2,FALSE)), Transactions[[#This Row],[SymbolName]], VLOOKUP(Transactions[[#This Row],[SymbolName]], SymbolAlias[#All],2,FALSE) )</f>
        <v>VWO</v>
      </c>
      <c r="W45" s="101">
        <f>ROW()</f>
        <v>45</v>
      </c>
    </row>
    <row r="46" spans="1:23" hidden="1" x14ac:dyDescent="0.25">
      <c r="A46" s="20" t="s">
        <v>235</v>
      </c>
      <c r="B46" s="22">
        <v>42369</v>
      </c>
      <c r="C46" s="23" t="s">
        <v>125</v>
      </c>
      <c r="D46" s="24"/>
      <c r="E46" s="67" t="s">
        <v>61</v>
      </c>
      <c r="F46" s="68">
        <v>4776</v>
      </c>
      <c r="G46" s="69">
        <v>1157.8900000000001</v>
      </c>
      <c r="H46" s="70"/>
      <c r="I46" s="71"/>
      <c r="J46" s="72"/>
      <c r="K46" s="73"/>
      <c r="L46" s="73"/>
      <c r="M46" s="212"/>
      <c r="N46" s="73"/>
      <c r="O46" s="74"/>
      <c r="P46" s="102">
        <f>IF(ISNA(MATCH(Transactions[[#This Row],[TransType]], TransType[TransType], 0)), 1, MATCH(Transactions[[#This Row],[TransType]], TransType[TransType], 0))</f>
        <v>9</v>
      </c>
      <c r="Q46" s="103">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1157.8900000000001</v>
      </c>
      <c r="R46" s="104">
        <f>Transactions[TotalAmnt] * INDEX(TransType[], Transactions[[#This Row],[TTR]], 4)</f>
        <v>0</v>
      </c>
      <c r="S46" s="97">
        <f>IF('Config'!$B$2&lt;&gt;"Yes",0,ROUND(SUMIFS(nmTransCashImpact,nmTransAccount,"="&amp;A46,nmTransDate,"&lt;="&amp;B46,nmTransTransID,"&lt;="&amp;W46),2))</f>
        <v>10272.450000000001</v>
      </c>
      <c r="T46" s="105">
        <f>IF(INDEX(TransType[], Transactions[[#This Row],[TTR]], 6)=0, 0, Transactions[[#This Row],[Qty]]*INDEX(TransType[], Transactions[[#This Row],[TTR]], 6)*IF(AND(Transactions[[#This Row],[Qty]]&lt;0, INDEX(TransType[], Transactions[[#This Row],[TTR]], 5)=-1), -1, 1))</f>
        <v>0</v>
      </c>
      <c r="U46" s="99">
        <f>IF(Transactions[[#This Row],[Symbol]]="* Cash", 0,ROUND(SUMIFS(nmTransQtyChange,nmTransAccount,"="&amp;A46,nmTransDate,"&lt;="&amp;B46,nmTransSymbol,"="&amp;V46,nmTransTransID,"&lt;="&amp;W46),5))</f>
        <v>4776</v>
      </c>
      <c r="V46" s="106" t="str">
        <f xml:space="preserve"> IF(ISNA(VLOOKUP(Transactions[[#This Row],[SymbolName]], SymbolAlias[#All],2,FALSE)), Transactions[[#This Row],[SymbolName]], VLOOKUP(Transactions[[#This Row],[SymbolName]], SymbolAlias[#All],2,FALSE) )</f>
        <v>XIU</v>
      </c>
      <c r="W46" s="107">
        <f>ROW()</f>
        <v>46</v>
      </c>
    </row>
    <row r="47" spans="1:23" hidden="1" x14ac:dyDescent="0.25">
      <c r="A47" s="20" t="s">
        <v>235</v>
      </c>
      <c r="B47" s="22">
        <v>42375</v>
      </c>
      <c r="C47" s="23" t="s">
        <v>108</v>
      </c>
      <c r="D47" s="409"/>
      <c r="E47" s="411" t="s">
        <v>175</v>
      </c>
      <c r="F47" s="414">
        <v>4776</v>
      </c>
      <c r="G47" s="420">
        <v>719.74</v>
      </c>
      <c r="H47" s="425"/>
      <c r="I47" s="431"/>
      <c r="J47" s="437"/>
      <c r="K47" s="443"/>
      <c r="L47" s="443"/>
      <c r="M47" s="450"/>
      <c r="N47" s="443"/>
      <c r="O47" s="455"/>
      <c r="P47" s="102">
        <f>IF(ISNA(MATCH(Transactions[[#This Row],[TransType]], TransType[TransType], 0)), 1, MATCH(Transactions[[#This Row],[TransType]], TransType[TransType], 0))</f>
        <v>6</v>
      </c>
      <c r="Q47" s="46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719.74</v>
      </c>
      <c r="R47" s="465">
        <f>Transactions[TotalAmnt] * INDEX(TransType[], Transactions[[#This Row],[TTR]], 4)</f>
        <v>719.74</v>
      </c>
      <c r="S47" s="97">
        <f>IF('Config'!$B$2&lt;&gt;"Yes",0,ROUND(SUMIFS(nmTransCashImpact,nmTransAccount,"="&amp;A47,nmTransDate,"&lt;="&amp;B47,nmTransTransID,"&lt;="&amp;W47),2))</f>
        <v>10992.19</v>
      </c>
      <c r="T47" s="474">
        <f>IF(INDEX(TransType[], Transactions[[#This Row],[TTR]], 6)=0, 0, Transactions[[#This Row],[Qty]]*INDEX(TransType[], Transactions[[#This Row],[TTR]], 6)*IF(AND(Transactions[[#This Row],[Qty]]&lt;0, INDEX(TransType[], Transactions[[#This Row],[TTR]], 5)=-1), -1, 1))</f>
        <v>0</v>
      </c>
      <c r="U47" s="99">
        <f>IF(Transactions[[#This Row],[Symbol]]="* Cash", 0,ROUND(SUMIFS(nmTransQtyChange,nmTransAccount,"="&amp;A47,nmTransDate,"&lt;="&amp;B47,nmTransSymbol,"="&amp;V47,nmTransTransID,"&lt;="&amp;W47),5))</f>
        <v>4776</v>
      </c>
      <c r="V47" s="484" t="str">
        <f xml:space="preserve"> IF(ISNA(VLOOKUP(Transactions[[#This Row],[SymbolName]], SymbolAlias[#All],2,FALSE)), Transactions[[#This Row],[SymbolName]], VLOOKUP(Transactions[[#This Row],[SymbolName]], SymbolAlias[#All],2,FALSE) )</f>
        <v>XIU</v>
      </c>
      <c r="W47" s="489">
        <f>ROW()</f>
        <v>47</v>
      </c>
    </row>
    <row r="48" spans="1:23" hidden="1" x14ac:dyDescent="0.25">
      <c r="A48" s="20" t="s">
        <v>230</v>
      </c>
      <c r="B48" s="22">
        <v>42450</v>
      </c>
      <c r="C48" s="23" t="s">
        <v>108</v>
      </c>
      <c r="D48" s="66"/>
      <c r="E48" s="67" t="s">
        <v>174</v>
      </c>
      <c r="F48" s="68">
        <v>2313</v>
      </c>
      <c r="G48" s="69">
        <v>131.84</v>
      </c>
      <c r="H48" s="70"/>
      <c r="I48" s="71"/>
      <c r="J48" s="72"/>
      <c r="K48" s="73"/>
      <c r="L48" s="73"/>
      <c r="M48" s="212"/>
      <c r="N48" s="73"/>
      <c r="O48" s="74"/>
      <c r="P48" s="102">
        <f>IF(ISNA(MATCH(Transactions[[#This Row],[TransType]], TransType[TransType], 0)), 1, MATCH(Transactions[[#This Row],[TransType]], TransType[TransType], 0))</f>
        <v>6</v>
      </c>
      <c r="Q48" s="103">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131.84</v>
      </c>
      <c r="R48" s="104">
        <f>Transactions[TotalAmnt] * INDEX(TransType[], Transactions[[#This Row],[TTR]], 4)</f>
        <v>131.84</v>
      </c>
      <c r="S48" s="97">
        <f>IF('Config'!$B$2&lt;&gt;"Yes",0,ROUND(SUMIFS(nmTransCashImpact,nmTransAccount,"="&amp;A48,nmTransDate,"&lt;="&amp;B48,nmTransTransID,"&lt;="&amp;W48),2))</f>
        <v>3155.45</v>
      </c>
      <c r="T48" s="105">
        <f>IF(INDEX(TransType[], Transactions[[#This Row],[TTR]], 6)=0, 0, Transactions[[#This Row],[Qty]]*INDEX(TransType[], Transactions[[#This Row],[TTR]], 6)*IF(AND(Transactions[[#This Row],[Qty]]&lt;0, INDEX(TransType[], Transactions[[#This Row],[TTR]], 5)=-1), -1, 1))</f>
        <v>0</v>
      </c>
      <c r="U48" s="99">
        <f>IF(Transactions[[#This Row],[Symbol]]="* Cash", 0,ROUND(SUMIFS(nmTransQtyChange,nmTransAccount,"="&amp;A48,nmTransDate,"&lt;="&amp;B48,nmTransSymbol,"="&amp;V48,nmTransTransID,"&lt;="&amp;W48),5))</f>
        <v>2313</v>
      </c>
      <c r="V48" s="106" t="str">
        <f xml:space="preserve"> IF(ISNA(VLOOKUP(Transactions[[#This Row],[SymbolName]], SymbolAlias[#All],2,FALSE)), Transactions[[#This Row],[SymbolName]], VLOOKUP(Transactions[[#This Row],[SymbolName]], SymbolAlias[#All],2,FALSE) )</f>
        <v>VWO</v>
      </c>
      <c r="W48" s="107">
        <f>ROW()</f>
        <v>48</v>
      </c>
    </row>
    <row r="49" spans="1:23" hidden="1" x14ac:dyDescent="0.25">
      <c r="A49" s="20" t="s">
        <v>230</v>
      </c>
      <c r="B49" s="22">
        <v>42450</v>
      </c>
      <c r="C49" s="23" t="s">
        <v>144</v>
      </c>
      <c r="D49" s="66"/>
      <c r="E49" s="67" t="s">
        <v>174</v>
      </c>
      <c r="F49" s="68">
        <v>2313</v>
      </c>
      <c r="G49" s="69">
        <v>19.78</v>
      </c>
      <c r="H49" s="70"/>
      <c r="I49" s="71"/>
      <c r="J49" s="72"/>
      <c r="K49" s="73"/>
      <c r="L49" s="73"/>
      <c r="M49" s="212"/>
      <c r="N49" s="73"/>
      <c r="O49" s="74"/>
      <c r="P49" s="102">
        <f>IF(ISNA(MATCH(Transactions[[#This Row],[TransType]], TransType[TransType], 0)), 1, MATCH(Transactions[[#This Row],[TransType]], TransType[TransType], 0))</f>
        <v>17</v>
      </c>
      <c r="Q49" s="103">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19.78</v>
      </c>
      <c r="R49" s="104">
        <f>Transactions[TotalAmnt] * INDEX(TransType[], Transactions[[#This Row],[TTR]], 4)</f>
        <v>-19.78</v>
      </c>
      <c r="S49" s="97">
        <f>IF('Config'!$B$2&lt;&gt;"Yes",0,ROUND(SUMIFS(nmTransCashImpact,nmTransAccount,"="&amp;A49,nmTransDate,"&lt;="&amp;B49,nmTransTransID,"&lt;="&amp;W49),2))</f>
        <v>3135.67</v>
      </c>
      <c r="T49" s="105">
        <f>IF(INDEX(TransType[], Transactions[[#This Row],[TTR]], 6)=0, 0, Transactions[[#This Row],[Qty]]*INDEX(TransType[], Transactions[[#This Row],[TTR]], 6)*IF(AND(Transactions[[#This Row],[Qty]]&lt;0, INDEX(TransType[], Transactions[[#This Row],[TTR]], 5)=-1), -1, 1))</f>
        <v>0</v>
      </c>
      <c r="U49" s="99">
        <f>IF(Transactions[[#This Row],[Symbol]]="* Cash", 0,ROUND(SUMIFS(nmTransQtyChange,nmTransAccount,"="&amp;A49,nmTransDate,"&lt;="&amp;B49,nmTransSymbol,"="&amp;V49,nmTransTransID,"&lt;="&amp;W49),5))</f>
        <v>2313</v>
      </c>
      <c r="V49" s="106" t="str">
        <f xml:space="preserve"> IF(ISNA(VLOOKUP(Transactions[[#This Row],[SymbolName]], SymbolAlias[#All],2,FALSE)), Transactions[[#This Row],[SymbolName]], VLOOKUP(Transactions[[#This Row],[SymbolName]], SymbolAlias[#All],2,FALSE) )</f>
        <v>VWO</v>
      </c>
      <c r="W49" s="107">
        <f>ROW()</f>
        <v>49</v>
      </c>
    </row>
    <row r="50" spans="1:23" hidden="1" x14ac:dyDescent="0.25">
      <c r="A50" s="20" t="s">
        <v>235</v>
      </c>
      <c r="B50" s="22">
        <v>42460</v>
      </c>
      <c r="C50" s="23" t="s">
        <v>108</v>
      </c>
      <c r="D50" s="66"/>
      <c r="E50" s="67" t="s">
        <v>175</v>
      </c>
      <c r="F50" s="68">
        <v>4776</v>
      </c>
      <c r="G50" s="69">
        <v>700.73</v>
      </c>
      <c r="H50" s="70"/>
      <c r="I50" s="71"/>
      <c r="J50" s="72"/>
      <c r="K50" s="73"/>
      <c r="L50" s="73"/>
      <c r="M50" s="212"/>
      <c r="N50" s="73"/>
      <c r="O50" s="74"/>
      <c r="P50" s="102">
        <f>IF(ISNA(MATCH(Transactions[[#This Row],[TransType]], TransType[TransType], 0)), 1, MATCH(Transactions[[#This Row],[TransType]], TransType[TransType], 0))</f>
        <v>6</v>
      </c>
      <c r="Q50" s="103">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700.73</v>
      </c>
      <c r="R50" s="104">
        <f>Transactions[TotalAmnt] * INDEX(TransType[], Transactions[[#This Row],[TTR]], 4)</f>
        <v>700.73</v>
      </c>
      <c r="S50" s="97">
        <f>IF('Config'!$B$2&lt;&gt;"Yes",0,ROUND(SUMIFS(nmTransCashImpact,nmTransAccount,"="&amp;A50,nmTransDate,"&lt;="&amp;B50,nmTransTransID,"&lt;="&amp;W50),2))</f>
        <v>11692.92</v>
      </c>
      <c r="T50" s="105">
        <f>IF(INDEX(TransType[], Transactions[[#This Row],[TTR]], 6)=0, 0, Transactions[[#This Row],[Qty]]*INDEX(TransType[], Transactions[[#This Row],[TTR]], 6)*IF(AND(Transactions[[#This Row],[Qty]]&lt;0, INDEX(TransType[], Transactions[[#This Row],[TTR]], 5)=-1), -1, 1))</f>
        <v>0</v>
      </c>
      <c r="U50" s="99">
        <f>IF(Transactions[[#This Row],[Symbol]]="* Cash", 0,ROUND(SUMIFS(nmTransQtyChange,nmTransAccount,"="&amp;A50,nmTransDate,"&lt;="&amp;B50,nmTransSymbol,"="&amp;V50,nmTransTransID,"&lt;="&amp;W50),5))</f>
        <v>4776</v>
      </c>
      <c r="V50" s="106" t="str">
        <f xml:space="preserve"> IF(ISNA(VLOOKUP(Transactions[[#This Row],[SymbolName]], SymbolAlias[#All],2,FALSE)), Transactions[[#This Row],[SymbolName]], VLOOKUP(Transactions[[#This Row],[SymbolName]], SymbolAlias[#All],2,FALSE) )</f>
        <v>XIU</v>
      </c>
      <c r="W50" s="107">
        <f>ROW()</f>
        <v>50</v>
      </c>
    </row>
    <row r="51" spans="1:23" hidden="1" x14ac:dyDescent="0.25">
      <c r="A51" s="20" t="s">
        <v>230</v>
      </c>
      <c r="B51" s="22">
        <v>42541</v>
      </c>
      <c r="C51" s="23" t="s">
        <v>108</v>
      </c>
      <c r="D51" s="66"/>
      <c r="E51" s="67" t="s">
        <v>174</v>
      </c>
      <c r="F51" s="68">
        <v>2313</v>
      </c>
      <c r="G51" s="69">
        <v>515.79999999999995</v>
      </c>
      <c r="H51" s="70"/>
      <c r="I51" s="71"/>
      <c r="J51" s="72"/>
      <c r="K51" s="73"/>
      <c r="L51" s="73"/>
      <c r="M51" s="212"/>
      <c r="N51" s="73"/>
      <c r="O51" s="74"/>
      <c r="P51" s="102">
        <f>IF(ISNA(MATCH(Transactions[[#This Row],[TransType]], TransType[TransType], 0)), 1, MATCH(Transactions[[#This Row],[TransType]], TransType[TransType], 0))</f>
        <v>6</v>
      </c>
      <c r="Q51" s="103">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515.79999999999995</v>
      </c>
      <c r="R51" s="104">
        <f>Transactions[TotalAmnt] * INDEX(TransType[], Transactions[[#This Row],[TTR]], 4)</f>
        <v>515.79999999999995</v>
      </c>
      <c r="S51" s="97">
        <f>IF('Config'!$B$2&lt;&gt;"Yes",0,ROUND(SUMIFS(nmTransCashImpact,nmTransAccount,"="&amp;A51,nmTransDate,"&lt;="&amp;B51,nmTransTransID,"&lt;="&amp;W51),2))</f>
        <v>3651.47</v>
      </c>
      <c r="T51" s="105">
        <f>IF(INDEX(TransType[], Transactions[[#This Row],[TTR]], 6)=0, 0, Transactions[[#This Row],[Qty]]*INDEX(TransType[], Transactions[[#This Row],[TTR]], 6)*IF(AND(Transactions[[#This Row],[Qty]]&lt;0, INDEX(TransType[], Transactions[[#This Row],[TTR]], 5)=-1), -1, 1))</f>
        <v>0</v>
      </c>
      <c r="U51" s="99">
        <f>IF(Transactions[[#This Row],[Symbol]]="* Cash", 0,ROUND(SUMIFS(nmTransQtyChange,nmTransAccount,"="&amp;A51,nmTransDate,"&lt;="&amp;B51,nmTransSymbol,"="&amp;V51,nmTransTransID,"&lt;="&amp;W51),5))</f>
        <v>2313</v>
      </c>
      <c r="V51" s="106" t="str">
        <f xml:space="preserve"> IF(ISNA(VLOOKUP(Transactions[[#This Row],[SymbolName]], SymbolAlias[#All],2,FALSE)), Transactions[[#This Row],[SymbolName]], VLOOKUP(Transactions[[#This Row],[SymbolName]], SymbolAlias[#All],2,FALSE) )</f>
        <v>VWO</v>
      </c>
      <c r="W51" s="107">
        <f>ROW()</f>
        <v>51</v>
      </c>
    </row>
    <row r="52" spans="1:23" hidden="1" x14ac:dyDescent="0.25">
      <c r="A52" s="20" t="s">
        <v>230</v>
      </c>
      <c r="B52" s="22">
        <v>42541</v>
      </c>
      <c r="C52" s="23" t="s">
        <v>144</v>
      </c>
      <c r="D52" s="66"/>
      <c r="E52" s="67" t="s">
        <v>174</v>
      </c>
      <c r="F52" s="68">
        <v>2313</v>
      </c>
      <c r="G52" s="69">
        <v>77.37</v>
      </c>
      <c r="H52" s="70"/>
      <c r="I52" s="71"/>
      <c r="J52" s="72"/>
      <c r="K52" s="73"/>
      <c r="L52" s="73"/>
      <c r="M52" s="212"/>
      <c r="N52" s="73"/>
      <c r="O52" s="74"/>
      <c r="P52" s="102">
        <f>IF(ISNA(MATCH(Transactions[[#This Row],[TransType]], TransType[TransType], 0)), 1, MATCH(Transactions[[#This Row],[TransType]], TransType[TransType], 0))</f>
        <v>17</v>
      </c>
      <c r="Q52" s="103">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77.37</v>
      </c>
      <c r="R52" s="104">
        <f>Transactions[TotalAmnt] * INDEX(TransType[], Transactions[[#This Row],[TTR]], 4)</f>
        <v>-77.37</v>
      </c>
      <c r="S52" s="97">
        <f>IF('Config'!$B$2&lt;&gt;"Yes",0,ROUND(SUMIFS(nmTransCashImpact,nmTransAccount,"="&amp;A52,nmTransDate,"&lt;="&amp;B52,nmTransTransID,"&lt;="&amp;W52),2))</f>
        <v>3574.1</v>
      </c>
      <c r="T52" s="105">
        <f>IF(INDEX(TransType[], Transactions[[#This Row],[TTR]], 6)=0, 0, Transactions[[#This Row],[Qty]]*INDEX(TransType[], Transactions[[#This Row],[TTR]], 6)*IF(AND(Transactions[[#This Row],[Qty]]&lt;0, INDEX(TransType[], Transactions[[#This Row],[TTR]], 5)=-1), -1, 1))</f>
        <v>0</v>
      </c>
      <c r="U52" s="99">
        <f>IF(Transactions[[#This Row],[Symbol]]="* Cash", 0,ROUND(SUMIFS(nmTransQtyChange,nmTransAccount,"="&amp;A52,nmTransDate,"&lt;="&amp;B52,nmTransSymbol,"="&amp;V52,nmTransTransID,"&lt;="&amp;W52),5))</f>
        <v>2313</v>
      </c>
      <c r="V52" s="106" t="str">
        <f xml:space="preserve"> IF(ISNA(VLOOKUP(Transactions[[#This Row],[SymbolName]], SymbolAlias[#All],2,FALSE)), Transactions[[#This Row],[SymbolName]], VLOOKUP(Transactions[[#This Row],[SymbolName]], SymbolAlias[#All],2,FALSE) )</f>
        <v>VWO</v>
      </c>
      <c r="W52" s="107">
        <f>ROW()</f>
        <v>52</v>
      </c>
    </row>
    <row r="53" spans="1:23" hidden="1" x14ac:dyDescent="0.25">
      <c r="A53" s="20" t="s">
        <v>235</v>
      </c>
      <c r="B53" s="22">
        <v>42551</v>
      </c>
      <c r="C53" s="23" t="s">
        <v>108</v>
      </c>
      <c r="D53" s="66"/>
      <c r="E53" s="67" t="s">
        <v>175</v>
      </c>
      <c r="F53" s="68">
        <v>4776</v>
      </c>
      <c r="G53" s="69">
        <v>714.2</v>
      </c>
      <c r="H53" s="70"/>
      <c r="I53" s="71"/>
      <c r="J53" s="72"/>
      <c r="K53" s="73"/>
      <c r="L53" s="73"/>
      <c r="M53" s="212"/>
      <c r="N53" s="73"/>
      <c r="O53" s="74"/>
      <c r="P53" s="102">
        <f>IF(ISNA(MATCH(Transactions[[#This Row],[TransType]], TransType[TransType], 0)), 1, MATCH(Transactions[[#This Row],[TransType]], TransType[TransType], 0))</f>
        <v>6</v>
      </c>
      <c r="Q53" s="103">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714.2</v>
      </c>
      <c r="R53" s="104">
        <f>Transactions[TotalAmnt] * INDEX(TransType[], Transactions[[#This Row],[TTR]], 4)</f>
        <v>714.2</v>
      </c>
      <c r="S53" s="97">
        <f>IF('Config'!$B$2&lt;&gt;"Yes",0,ROUND(SUMIFS(nmTransCashImpact,nmTransAccount,"="&amp;A53,nmTransDate,"&lt;="&amp;B53,nmTransTransID,"&lt;="&amp;W53),2))</f>
        <v>12407.12</v>
      </c>
      <c r="T53" s="105">
        <f>IF(INDEX(TransType[], Transactions[[#This Row],[TTR]], 6)=0, 0, Transactions[[#This Row],[Qty]]*INDEX(TransType[], Transactions[[#This Row],[TTR]], 6)*IF(AND(Transactions[[#This Row],[Qty]]&lt;0, INDEX(TransType[], Transactions[[#This Row],[TTR]], 5)=-1), -1, 1))</f>
        <v>0</v>
      </c>
      <c r="U53" s="99">
        <f>IF(Transactions[[#This Row],[Symbol]]="* Cash", 0,ROUND(SUMIFS(nmTransQtyChange,nmTransAccount,"="&amp;A53,nmTransDate,"&lt;="&amp;B53,nmTransSymbol,"="&amp;V53,nmTransTransID,"&lt;="&amp;W53),5))</f>
        <v>4776</v>
      </c>
      <c r="V53" s="106" t="str">
        <f xml:space="preserve"> IF(ISNA(VLOOKUP(Transactions[[#This Row],[SymbolName]], SymbolAlias[#All],2,FALSE)), Transactions[[#This Row],[SymbolName]], VLOOKUP(Transactions[[#This Row],[SymbolName]], SymbolAlias[#All],2,FALSE) )</f>
        <v>XIU</v>
      </c>
      <c r="W53" s="107">
        <f>ROW()</f>
        <v>53</v>
      </c>
    </row>
    <row r="54" spans="1:23" hidden="1" x14ac:dyDescent="0.25">
      <c r="A54" s="20" t="s">
        <v>235</v>
      </c>
      <c r="B54" s="22">
        <v>42613</v>
      </c>
      <c r="C54" s="23" t="s">
        <v>108</v>
      </c>
      <c r="D54" s="66"/>
      <c r="E54" s="67" t="s">
        <v>175</v>
      </c>
      <c r="F54" s="68">
        <v>4776</v>
      </c>
      <c r="G54" s="69">
        <v>722.51</v>
      </c>
      <c r="H54" s="70"/>
      <c r="I54" s="71"/>
      <c r="J54" s="72"/>
      <c r="K54" s="73"/>
      <c r="L54" s="73"/>
      <c r="M54" s="212"/>
      <c r="N54" s="73"/>
      <c r="O54" s="74"/>
      <c r="P54" s="102">
        <f>IF(ISNA(MATCH(Transactions[[#This Row],[TransType]], TransType[TransType], 0)), 1, MATCH(Transactions[[#This Row],[TransType]], TransType[TransType], 0))</f>
        <v>6</v>
      </c>
      <c r="Q54" s="103">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722.51</v>
      </c>
      <c r="R54" s="104">
        <f>Transactions[TotalAmnt] * INDEX(TransType[], Transactions[[#This Row],[TTR]], 4)</f>
        <v>722.51</v>
      </c>
      <c r="S54" s="97">
        <f>IF('Config'!$B$2&lt;&gt;"Yes",0,ROUND(SUMIFS(nmTransCashImpact,nmTransAccount,"="&amp;A54,nmTransDate,"&lt;="&amp;B54,nmTransTransID,"&lt;="&amp;W54),2))</f>
        <v>13129.63</v>
      </c>
      <c r="T54" s="105">
        <f>IF(INDEX(TransType[], Transactions[[#This Row],[TTR]], 6)=0, 0, Transactions[[#This Row],[Qty]]*INDEX(TransType[], Transactions[[#This Row],[TTR]], 6)*IF(AND(Transactions[[#This Row],[Qty]]&lt;0, INDEX(TransType[], Transactions[[#This Row],[TTR]], 5)=-1), -1, 1))</f>
        <v>0</v>
      </c>
      <c r="U54" s="99">
        <f>IF(Transactions[[#This Row],[Symbol]]="* Cash", 0,ROUND(SUMIFS(nmTransQtyChange,nmTransAccount,"="&amp;A54,nmTransDate,"&lt;="&amp;B54,nmTransSymbol,"="&amp;V54,nmTransTransID,"&lt;="&amp;W54),5))</f>
        <v>4776</v>
      </c>
      <c r="V54" s="106" t="str">
        <f xml:space="preserve"> IF(ISNA(VLOOKUP(Transactions[[#This Row],[SymbolName]], SymbolAlias[#All],2,FALSE)), Transactions[[#This Row],[SymbolName]], VLOOKUP(Transactions[[#This Row],[SymbolName]], SymbolAlias[#All],2,FALSE) )</f>
        <v>XIU</v>
      </c>
      <c r="W54" s="107">
        <f>ROW()</f>
        <v>54</v>
      </c>
    </row>
    <row r="55" spans="1:23" hidden="1" x14ac:dyDescent="0.25">
      <c r="A55" s="20" t="s">
        <v>230</v>
      </c>
      <c r="B55" s="22">
        <v>42632</v>
      </c>
      <c r="C55" s="23" t="s">
        <v>108</v>
      </c>
      <c r="D55" s="367"/>
      <c r="E55" s="370" t="s">
        <v>174</v>
      </c>
      <c r="F55" s="373">
        <v>2313</v>
      </c>
      <c r="G55" s="376">
        <v>1040.8499999999999</v>
      </c>
      <c r="H55" s="379"/>
      <c r="I55" s="382"/>
      <c r="J55" s="385"/>
      <c r="K55" s="388"/>
      <c r="L55" s="388"/>
      <c r="M55" s="391"/>
      <c r="N55" s="388"/>
      <c r="O55" s="394"/>
      <c r="P55" s="102">
        <f>IF(ISNA(MATCH(Transactions[[#This Row],[TransType]], TransType[TransType], 0)), 1, MATCH(Transactions[[#This Row],[TransType]], TransType[TransType], 0))</f>
        <v>6</v>
      </c>
      <c r="Q55"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1040.8499999999999</v>
      </c>
      <c r="R55" s="130">
        <f>Transactions[TotalAmnt] * INDEX(TransType[], Transactions[[#This Row],[TTR]], 4)</f>
        <v>1040.8499999999999</v>
      </c>
      <c r="S55" s="97">
        <f>IF('Config'!$B$2&lt;&gt;"Yes",0,ROUND(SUMIFS(nmTransCashImpact,nmTransAccount,"="&amp;A55,nmTransDate,"&lt;="&amp;B55,nmTransTransID,"&lt;="&amp;W55),2))</f>
        <v>4614.95</v>
      </c>
      <c r="T55" s="131">
        <f>IF(INDEX(TransType[], Transactions[[#This Row],[TTR]], 6)=0, 0, Transactions[[#This Row],[Qty]]*INDEX(TransType[], Transactions[[#This Row],[TTR]], 6)*IF(AND(Transactions[[#This Row],[Qty]]&lt;0, INDEX(TransType[], Transactions[[#This Row],[TTR]], 5)=-1), -1, 1))</f>
        <v>0</v>
      </c>
      <c r="U55" s="99">
        <f>IF(Transactions[[#This Row],[Symbol]]="* Cash", 0,ROUND(SUMIFS(nmTransQtyChange,nmTransAccount,"="&amp;A55,nmTransDate,"&lt;="&amp;B55,nmTransSymbol,"="&amp;V55,nmTransTransID,"&lt;="&amp;W55),5))</f>
        <v>2313</v>
      </c>
      <c r="V55" s="132" t="str">
        <f xml:space="preserve"> IF(ISNA(VLOOKUP(Transactions[[#This Row],[SymbolName]], SymbolAlias[#All],2,FALSE)), Transactions[[#This Row],[SymbolName]], VLOOKUP(Transactions[[#This Row],[SymbolName]], SymbolAlias[#All],2,FALSE) )</f>
        <v>VWO</v>
      </c>
      <c r="W55" s="133">
        <f>ROW()</f>
        <v>55</v>
      </c>
    </row>
    <row r="56" spans="1:23" hidden="1" x14ac:dyDescent="0.25">
      <c r="A56" s="20" t="s">
        <v>230</v>
      </c>
      <c r="B56" s="22">
        <v>42632</v>
      </c>
      <c r="C56" s="23" t="s">
        <v>144</v>
      </c>
      <c r="D56" s="367"/>
      <c r="E56" s="370" t="s">
        <v>174</v>
      </c>
      <c r="F56" s="373">
        <v>2313</v>
      </c>
      <c r="G56" s="376">
        <v>156.13</v>
      </c>
      <c r="H56" s="379"/>
      <c r="I56" s="382"/>
      <c r="J56" s="385"/>
      <c r="K56" s="388"/>
      <c r="L56" s="388"/>
      <c r="M56" s="391"/>
      <c r="N56" s="388"/>
      <c r="O56" s="394"/>
      <c r="P56" s="102">
        <f>IF(ISNA(MATCH(Transactions[[#This Row],[TransType]], TransType[TransType], 0)), 1, MATCH(Transactions[[#This Row],[TransType]], TransType[TransType], 0))</f>
        <v>17</v>
      </c>
      <c r="Q56"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156.13</v>
      </c>
      <c r="R56" s="130">
        <f>Transactions[TotalAmnt] * INDEX(TransType[], Transactions[[#This Row],[TTR]], 4)</f>
        <v>-156.13</v>
      </c>
      <c r="S56" s="97">
        <f>IF('Config'!$B$2&lt;&gt;"Yes",0,ROUND(SUMIFS(nmTransCashImpact,nmTransAccount,"="&amp;A56,nmTransDate,"&lt;="&amp;B56,nmTransTransID,"&lt;="&amp;W56),2))</f>
        <v>4458.82</v>
      </c>
      <c r="T56" s="131">
        <f>IF(INDEX(TransType[], Transactions[[#This Row],[TTR]], 6)=0, 0, Transactions[[#This Row],[Qty]]*INDEX(TransType[], Transactions[[#This Row],[TTR]], 6)*IF(AND(Transactions[[#This Row],[Qty]]&lt;0, INDEX(TransType[], Transactions[[#This Row],[TTR]], 5)=-1), -1, 1))</f>
        <v>0</v>
      </c>
      <c r="U56" s="99">
        <f>IF(Transactions[[#This Row],[Symbol]]="* Cash", 0,ROUND(SUMIFS(nmTransQtyChange,nmTransAccount,"="&amp;A56,nmTransDate,"&lt;="&amp;B56,nmTransSymbol,"="&amp;V56,nmTransTransID,"&lt;="&amp;W56),5))</f>
        <v>2313</v>
      </c>
      <c r="V56" s="132" t="str">
        <f xml:space="preserve"> IF(ISNA(VLOOKUP(Transactions[[#This Row],[SymbolName]], SymbolAlias[#All],2,FALSE)), Transactions[[#This Row],[SymbolName]], VLOOKUP(Transactions[[#This Row],[SymbolName]], SymbolAlias[#All],2,FALSE) )</f>
        <v>VWO</v>
      </c>
      <c r="W56" s="133">
        <f>ROW()</f>
        <v>56</v>
      </c>
    </row>
    <row r="57" spans="1:23" hidden="1" x14ac:dyDescent="0.25">
      <c r="A57" s="20" t="s">
        <v>235</v>
      </c>
      <c r="B57" s="22">
        <v>42704</v>
      </c>
      <c r="C57" s="23" t="s">
        <v>108</v>
      </c>
      <c r="D57" s="367"/>
      <c r="E57" s="370" t="s">
        <v>175</v>
      </c>
      <c r="F57" s="373">
        <v>4776</v>
      </c>
      <c r="G57" s="376">
        <v>728.87</v>
      </c>
      <c r="H57" s="379"/>
      <c r="I57" s="382"/>
      <c r="J57" s="385"/>
      <c r="K57" s="388"/>
      <c r="L57" s="388"/>
      <c r="M57" s="391"/>
      <c r="N57" s="388"/>
      <c r="O57" s="394"/>
      <c r="P57" s="102">
        <f>IF(ISNA(MATCH(Transactions[[#This Row],[TransType]], TransType[TransType], 0)), 1, MATCH(Transactions[[#This Row],[TransType]], TransType[TransType], 0))</f>
        <v>6</v>
      </c>
      <c r="Q57"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728.87</v>
      </c>
      <c r="R57" s="130">
        <f>Transactions[TotalAmnt] * INDEX(TransType[], Transactions[[#This Row],[TTR]], 4)</f>
        <v>728.87</v>
      </c>
      <c r="S57" s="97">
        <f>IF('Config'!$B$2&lt;&gt;"Yes",0,ROUND(SUMIFS(nmTransCashImpact,nmTransAccount,"="&amp;A57,nmTransDate,"&lt;="&amp;B57,nmTransTransID,"&lt;="&amp;W57),2))</f>
        <v>13858.5</v>
      </c>
      <c r="T57" s="131">
        <f>IF(INDEX(TransType[], Transactions[[#This Row],[TTR]], 6)=0, 0, Transactions[[#This Row],[Qty]]*INDEX(TransType[], Transactions[[#This Row],[TTR]], 6)*IF(AND(Transactions[[#This Row],[Qty]]&lt;0, INDEX(TransType[], Transactions[[#This Row],[TTR]], 5)=-1), -1, 1))</f>
        <v>0</v>
      </c>
      <c r="U57" s="99">
        <f>IF(Transactions[[#This Row],[Symbol]]="* Cash", 0,ROUND(SUMIFS(nmTransQtyChange,nmTransAccount,"="&amp;A57,nmTransDate,"&lt;="&amp;B57,nmTransSymbol,"="&amp;V57,nmTransTransID,"&lt;="&amp;W57),5))</f>
        <v>4776</v>
      </c>
      <c r="V57" s="132" t="str">
        <f xml:space="preserve"> IF(ISNA(VLOOKUP(Transactions[[#This Row],[SymbolName]], SymbolAlias[#All],2,FALSE)), Transactions[[#This Row],[SymbolName]], VLOOKUP(Transactions[[#This Row],[SymbolName]], SymbolAlias[#All],2,FALSE) )</f>
        <v>XIU</v>
      </c>
      <c r="W57" s="133">
        <f>ROW()</f>
        <v>57</v>
      </c>
    </row>
    <row r="58" spans="1:23" hidden="1" x14ac:dyDescent="0.25">
      <c r="A58" s="20" t="s">
        <v>235</v>
      </c>
      <c r="B58" s="22">
        <v>42704</v>
      </c>
      <c r="C58" s="23" t="s">
        <v>108</v>
      </c>
      <c r="D58" s="24" t="s">
        <v>176</v>
      </c>
      <c r="E58" s="370" t="s">
        <v>175</v>
      </c>
      <c r="F58" s="373">
        <v>4776</v>
      </c>
      <c r="G58" s="376">
        <v>-306.57</v>
      </c>
      <c r="H58" s="379"/>
      <c r="I58" s="382"/>
      <c r="J58" s="385"/>
      <c r="K58" s="388"/>
      <c r="L58" s="388"/>
      <c r="M58" s="391"/>
      <c r="N58" s="388"/>
      <c r="O58" s="394"/>
      <c r="P58" s="102">
        <f>IF(ISNA(MATCH(Transactions[[#This Row],[TransType]], TransType[TransType], 0)), 1, MATCH(Transactions[[#This Row],[TransType]], TransType[TransType], 0))</f>
        <v>6</v>
      </c>
      <c r="Q58"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-306.57</v>
      </c>
      <c r="R58" s="130">
        <f>Transactions[TotalAmnt] * INDEX(TransType[], Transactions[[#This Row],[TTR]], 4)</f>
        <v>-306.57</v>
      </c>
      <c r="S58" s="97">
        <f>IF('Config'!$B$2&lt;&gt;"Yes",0,ROUND(SUMIFS(nmTransCashImpact,nmTransAccount,"="&amp;A58,nmTransDate,"&lt;="&amp;B58,nmTransTransID,"&lt;="&amp;W58),2))</f>
        <v>13551.93</v>
      </c>
      <c r="T58" s="131">
        <f>IF(INDEX(TransType[], Transactions[[#This Row],[TTR]], 6)=0, 0, Transactions[[#This Row],[Qty]]*INDEX(TransType[], Transactions[[#This Row],[TTR]], 6)*IF(AND(Transactions[[#This Row],[Qty]]&lt;0, INDEX(TransType[], Transactions[[#This Row],[TTR]], 5)=-1), -1, 1))</f>
        <v>0</v>
      </c>
      <c r="U58" s="99">
        <f>IF(Transactions[[#This Row],[Symbol]]="* Cash", 0,ROUND(SUMIFS(nmTransQtyChange,nmTransAccount,"="&amp;A58,nmTransDate,"&lt;="&amp;B58,nmTransSymbol,"="&amp;V58,nmTransTransID,"&lt;="&amp;W58),5))</f>
        <v>4776</v>
      </c>
      <c r="V58" s="132" t="str">
        <f xml:space="preserve"> IF(ISNA(VLOOKUP(Transactions[[#This Row],[SymbolName]], SymbolAlias[#All],2,FALSE)), Transactions[[#This Row],[SymbolName]], VLOOKUP(Transactions[[#This Row],[SymbolName]], SymbolAlias[#All],2,FALSE) )</f>
        <v>XIU</v>
      </c>
      <c r="W58" s="133">
        <f>ROW()</f>
        <v>58</v>
      </c>
    </row>
    <row r="59" spans="1:23" hidden="1" x14ac:dyDescent="0.25">
      <c r="A59" s="20" t="s">
        <v>235</v>
      </c>
      <c r="B59" s="22">
        <v>42704</v>
      </c>
      <c r="C59" s="23" t="s">
        <v>128</v>
      </c>
      <c r="D59" s="24" t="s">
        <v>176</v>
      </c>
      <c r="E59" s="370" t="s">
        <v>175</v>
      </c>
      <c r="F59" s="373">
        <v>4776</v>
      </c>
      <c r="G59" s="376">
        <v>306.57</v>
      </c>
      <c r="H59" s="379"/>
      <c r="I59" s="382"/>
      <c r="J59" s="385"/>
      <c r="K59" s="388"/>
      <c r="L59" s="388"/>
      <c r="M59" s="391"/>
      <c r="N59" s="388"/>
      <c r="O59" s="394"/>
      <c r="P59" s="102">
        <f>IF(ISNA(MATCH(Transactions[[#This Row],[TransType]], TransType[TransType], 0)), 1, MATCH(Transactions[[#This Row],[TransType]], TransType[TransType], 0))</f>
        <v>10</v>
      </c>
      <c r="Q59"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306.57</v>
      </c>
      <c r="R59" s="130">
        <f>Transactions[TotalAmnt] * INDEX(TransType[], Transactions[[#This Row],[TTR]], 4)</f>
        <v>306.57</v>
      </c>
      <c r="S59" s="97">
        <f>IF('Config'!$B$2&lt;&gt;"Yes",0,ROUND(SUMIFS(nmTransCashImpact,nmTransAccount,"="&amp;A59,nmTransDate,"&lt;="&amp;B59,nmTransTransID,"&lt;="&amp;W59),2))</f>
        <v>13858.5</v>
      </c>
      <c r="T59" s="131">
        <f>IF(INDEX(TransType[], Transactions[[#This Row],[TTR]], 6)=0, 0, Transactions[[#This Row],[Qty]]*INDEX(TransType[], Transactions[[#This Row],[TTR]], 6)*IF(AND(Transactions[[#This Row],[Qty]]&lt;0, INDEX(TransType[], Transactions[[#This Row],[TTR]], 5)=-1), -1, 1))</f>
        <v>0</v>
      </c>
      <c r="U59" s="99">
        <f>IF(Transactions[[#This Row],[Symbol]]="* Cash", 0,ROUND(SUMIFS(nmTransQtyChange,nmTransAccount,"="&amp;A59,nmTransDate,"&lt;="&amp;B59,nmTransSymbol,"="&amp;V59,nmTransTransID,"&lt;="&amp;W59),5))</f>
        <v>4776</v>
      </c>
      <c r="V59" s="132" t="str">
        <f xml:space="preserve"> IF(ISNA(VLOOKUP(Transactions[[#This Row],[SymbolName]], SymbolAlias[#All],2,FALSE)), Transactions[[#This Row],[SymbolName]], VLOOKUP(Transactions[[#This Row],[SymbolName]], SymbolAlias[#All],2,FALSE) )</f>
        <v>XIU</v>
      </c>
      <c r="W59" s="133">
        <f>ROW()</f>
        <v>59</v>
      </c>
    </row>
    <row r="60" spans="1:23" hidden="1" x14ac:dyDescent="0.25">
      <c r="A60" s="20" t="s">
        <v>230</v>
      </c>
      <c r="B60" s="22">
        <v>42731</v>
      </c>
      <c r="C60" s="23" t="s">
        <v>108</v>
      </c>
      <c r="D60" s="367"/>
      <c r="E60" s="370" t="s">
        <v>174</v>
      </c>
      <c r="F60" s="373">
        <v>2313</v>
      </c>
      <c r="G60" s="376">
        <v>393.21</v>
      </c>
      <c r="H60" s="379"/>
      <c r="I60" s="382"/>
      <c r="J60" s="385"/>
      <c r="K60" s="388"/>
      <c r="L60" s="388"/>
      <c r="M60" s="391"/>
      <c r="N60" s="388"/>
      <c r="O60" s="394"/>
      <c r="P60" s="102">
        <f>IF(ISNA(MATCH(Transactions[[#This Row],[TransType]], TransType[TransType], 0)), 1, MATCH(Transactions[[#This Row],[TransType]], TransType[TransType], 0))</f>
        <v>6</v>
      </c>
      <c r="Q60"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393.21</v>
      </c>
      <c r="R60" s="130">
        <f>Transactions[TotalAmnt] * INDEX(TransType[], Transactions[[#This Row],[TTR]], 4)</f>
        <v>393.21</v>
      </c>
      <c r="S60" s="97">
        <f>IF('Config'!$B$2&lt;&gt;"Yes",0,ROUND(SUMIFS(nmTransCashImpact,nmTransAccount,"="&amp;A60,nmTransDate,"&lt;="&amp;B60,nmTransTransID,"&lt;="&amp;W60),2))</f>
        <v>4852.03</v>
      </c>
      <c r="T60" s="131">
        <f>IF(INDEX(TransType[], Transactions[[#This Row],[TTR]], 6)=0, 0, Transactions[[#This Row],[Qty]]*INDEX(TransType[], Transactions[[#This Row],[TTR]], 6)*IF(AND(Transactions[[#This Row],[Qty]]&lt;0, INDEX(TransType[], Transactions[[#This Row],[TTR]], 5)=-1), -1, 1))</f>
        <v>0</v>
      </c>
      <c r="U60" s="99">
        <f>IF(Transactions[[#This Row],[Symbol]]="* Cash", 0,ROUND(SUMIFS(nmTransQtyChange,nmTransAccount,"="&amp;A60,nmTransDate,"&lt;="&amp;B60,nmTransSymbol,"="&amp;V60,nmTransTransID,"&lt;="&amp;W60),5))</f>
        <v>2313</v>
      </c>
      <c r="V60" s="132" t="str">
        <f xml:space="preserve"> IF(ISNA(VLOOKUP(Transactions[[#This Row],[SymbolName]], SymbolAlias[#All],2,FALSE)), Transactions[[#This Row],[SymbolName]], VLOOKUP(Transactions[[#This Row],[SymbolName]], SymbolAlias[#All],2,FALSE) )</f>
        <v>VWO</v>
      </c>
      <c r="W60" s="133">
        <f>ROW()</f>
        <v>60</v>
      </c>
    </row>
    <row r="61" spans="1:23" hidden="1" x14ac:dyDescent="0.25">
      <c r="A61" s="20" t="s">
        <v>230</v>
      </c>
      <c r="B61" s="22">
        <v>42731</v>
      </c>
      <c r="C61" s="23" t="s">
        <v>144</v>
      </c>
      <c r="D61" s="367"/>
      <c r="E61" s="370" t="s">
        <v>174</v>
      </c>
      <c r="F61" s="373">
        <v>2313</v>
      </c>
      <c r="G61" s="376">
        <v>58.98</v>
      </c>
      <c r="H61" s="379"/>
      <c r="I61" s="382"/>
      <c r="J61" s="385"/>
      <c r="K61" s="388"/>
      <c r="L61" s="388"/>
      <c r="M61" s="391"/>
      <c r="N61" s="388"/>
      <c r="O61" s="394"/>
      <c r="P61" s="102">
        <f>IF(ISNA(MATCH(Transactions[[#This Row],[TransType]], TransType[TransType], 0)), 1, MATCH(Transactions[[#This Row],[TransType]], TransType[TransType], 0))</f>
        <v>17</v>
      </c>
      <c r="Q61"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58.98</v>
      </c>
      <c r="R61" s="130">
        <f>Transactions[TotalAmnt] * INDEX(TransType[], Transactions[[#This Row],[TTR]], 4)</f>
        <v>-58.98</v>
      </c>
      <c r="S61" s="97">
        <f>IF('Config'!$B$2&lt;&gt;"Yes",0,ROUND(SUMIFS(nmTransCashImpact,nmTransAccount,"="&amp;A61,nmTransDate,"&lt;="&amp;B61,nmTransTransID,"&lt;="&amp;W61),2))</f>
        <v>4793.05</v>
      </c>
      <c r="T61" s="131">
        <f>IF(INDEX(TransType[], Transactions[[#This Row],[TTR]], 6)=0, 0, Transactions[[#This Row],[Qty]]*INDEX(TransType[], Transactions[[#This Row],[TTR]], 6)*IF(AND(Transactions[[#This Row],[Qty]]&lt;0, INDEX(TransType[], Transactions[[#This Row],[TTR]], 5)=-1), -1, 1))</f>
        <v>0</v>
      </c>
      <c r="U61" s="99">
        <f>IF(Transactions[[#This Row],[Symbol]]="* Cash", 0,ROUND(SUMIFS(nmTransQtyChange,nmTransAccount,"="&amp;A61,nmTransDate,"&lt;="&amp;B61,nmTransSymbol,"="&amp;V61,nmTransTransID,"&lt;="&amp;W61),5))</f>
        <v>2313</v>
      </c>
      <c r="V61" s="132" t="str">
        <f xml:space="preserve"> IF(ISNA(VLOOKUP(Transactions[[#This Row],[SymbolName]], SymbolAlias[#All],2,FALSE)), Transactions[[#This Row],[SymbolName]], VLOOKUP(Transactions[[#This Row],[SymbolName]], SymbolAlias[#All],2,FALSE) )</f>
        <v>VWO</v>
      </c>
      <c r="W61" s="133">
        <f>ROW()</f>
        <v>61</v>
      </c>
    </row>
    <row r="62" spans="1:23" hidden="1" x14ac:dyDescent="0.25">
      <c r="A62" s="20" t="s">
        <v>235</v>
      </c>
      <c r="B62" s="22">
        <v>42794</v>
      </c>
      <c r="C62" s="23" t="s">
        <v>108</v>
      </c>
      <c r="D62" s="367"/>
      <c r="E62" s="370" t="s">
        <v>175</v>
      </c>
      <c r="F62" s="373">
        <v>4776</v>
      </c>
      <c r="G62" s="376">
        <v>731.21</v>
      </c>
      <c r="H62" s="379"/>
      <c r="I62" s="382"/>
      <c r="J62" s="385"/>
      <c r="K62" s="388"/>
      <c r="L62" s="388"/>
      <c r="M62" s="391"/>
      <c r="N62" s="388"/>
      <c r="O62" s="394"/>
      <c r="P62" s="102">
        <f>IF(ISNA(MATCH(Transactions[[#This Row],[TransType]], TransType[TransType], 0)), 1, MATCH(Transactions[[#This Row],[TransType]], TransType[TransType], 0))</f>
        <v>6</v>
      </c>
      <c r="Q62"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731.21</v>
      </c>
      <c r="R62" s="130">
        <f>Transactions[TotalAmnt] * INDEX(TransType[], Transactions[[#This Row],[TTR]], 4)</f>
        <v>731.21</v>
      </c>
      <c r="S62" s="97">
        <f>IF('Config'!$B$2&lt;&gt;"Yes",0,ROUND(SUMIFS(nmTransCashImpact,nmTransAccount,"="&amp;A62,nmTransDate,"&lt;="&amp;B62,nmTransTransID,"&lt;="&amp;W62),2))</f>
        <v>14589.71</v>
      </c>
      <c r="T62" s="131">
        <f>IF(INDEX(TransType[], Transactions[[#This Row],[TTR]], 6)=0, 0, Transactions[[#This Row],[Qty]]*INDEX(TransType[], Transactions[[#This Row],[TTR]], 6)*IF(AND(Transactions[[#This Row],[Qty]]&lt;0, INDEX(TransType[], Transactions[[#This Row],[TTR]], 5)=-1), -1, 1))</f>
        <v>0</v>
      </c>
      <c r="U62" s="99">
        <f>IF(Transactions[[#This Row],[Symbol]]="* Cash", 0,ROUND(SUMIFS(nmTransQtyChange,nmTransAccount,"="&amp;A62,nmTransDate,"&lt;="&amp;B62,nmTransSymbol,"="&amp;V62,nmTransTransID,"&lt;="&amp;W62),5))</f>
        <v>4776</v>
      </c>
      <c r="V62" s="132" t="str">
        <f xml:space="preserve"> IF(ISNA(VLOOKUP(Transactions[[#This Row],[SymbolName]], SymbolAlias[#All],2,FALSE)), Transactions[[#This Row],[SymbolName]], VLOOKUP(Transactions[[#This Row],[SymbolName]], SymbolAlias[#All],2,FALSE) )</f>
        <v>XIU</v>
      </c>
      <c r="W62" s="133">
        <f>ROW()</f>
        <v>62</v>
      </c>
    </row>
    <row r="63" spans="1:23" hidden="1" x14ac:dyDescent="0.25">
      <c r="A63" s="20" t="s">
        <v>230</v>
      </c>
      <c r="B63" s="22">
        <v>42822</v>
      </c>
      <c r="C63" s="23" t="s">
        <v>108</v>
      </c>
      <c r="D63" s="367"/>
      <c r="E63" s="370" t="s">
        <v>174</v>
      </c>
      <c r="F63" s="373">
        <v>2313</v>
      </c>
      <c r="G63" s="376">
        <v>164.22</v>
      </c>
      <c r="H63" s="379"/>
      <c r="I63" s="382"/>
      <c r="J63" s="385"/>
      <c r="K63" s="388"/>
      <c r="L63" s="388"/>
      <c r="M63" s="391"/>
      <c r="N63" s="388"/>
      <c r="O63" s="394"/>
      <c r="P63" s="102">
        <f>IF(ISNA(MATCH(Transactions[[#This Row],[TransType]], TransType[TransType], 0)), 1, MATCH(Transactions[[#This Row],[TransType]], TransType[TransType], 0))</f>
        <v>6</v>
      </c>
      <c r="Q63"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164.22</v>
      </c>
      <c r="R63" s="130">
        <f>Transactions[TotalAmnt] * INDEX(TransType[], Transactions[[#This Row],[TTR]], 4)</f>
        <v>164.22</v>
      </c>
      <c r="S63" s="97">
        <f>IF('Config'!$B$2&lt;&gt;"Yes",0,ROUND(SUMIFS(nmTransCashImpact,nmTransAccount,"="&amp;A63,nmTransDate,"&lt;="&amp;B63,nmTransTransID,"&lt;="&amp;W63),2))</f>
        <v>4957.2700000000004</v>
      </c>
      <c r="T63" s="131">
        <f>IF(INDEX(TransType[], Transactions[[#This Row],[TTR]], 6)=0, 0, Transactions[[#This Row],[Qty]]*INDEX(TransType[], Transactions[[#This Row],[TTR]], 6)*IF(AND(Transactions[[#This Row],[Qty]]&lt;0, INDEX(TransType[], Transactions[[#This Row],[TTR]], 5)=-1), -1, 1))</f>
        <v>0</v>
      </c>
      <c r="U63" s="99">
        <f>IF(Transactions[[#This Row],[Symbol]]="* Cash", 0,ROUND(SUMIFS(nmTransQtyChange,nmTransAccount,"="&amp;A63,nmTransDate,"&lt;="&amp;B63,nmTransSymbol,"="&amp;V63,nmTransTransID,"&lt;="&amp;W63),5))</f>
        <v>2313</v>
      </c>
      <c r="V63" s="132" t="str">
        <f xml:space="preserve"> IF(ISNA(VLOOKUP(Transactions[[#This Row],[SymbolName]], SymbolAlias[#All],2,FALSE)), Transactions[[#This Row],[SymbolName]], VLOOKUP(Transactions[[#This Row],[SymbolName]], SymbolAlias[#All],2,FALSE) )</f>
        <v>VWO</v>
      </c>
      <c r="W63" s="133">
        <f>ROW()</f>
        <v>63</v>
      </c>
    </row>
    <row r="64" spans="1:23" hidden="1" x14ac:dyDescent="0.25">
      <c r="A64" s="20" t="s">
        <v>230</v>
      </c>
      <c r="B64" s="22">
        <v>42822</v>
      </c>
      <c r="C64" s="23" t="s">
        <v>144</v>
      </c>
      <c r="D64" s="367"/>
      <c r="E64" s="370" t="s">
        <v>174</v>
      </c>
      <c r="F64" s="373">
        <v>22313</v>
      </c>
      <c r="G64" s="376">
        <v>24.63</v>
      </c>
      <c r="H64" s="379"/>
      <c r="I64" s="382"/>
      <c r="J64" s="385"/>
      <c r="K64" s="388"/>
      <c r="L64" s="388"/>
      <c r="M64" s="391"/>
      <c r="N64" s="388"/>
      <c r="O64" s="394"/>
      <c r="P64" s="102">
        <f>IF(ISNA(MATCH(Transactions[[#This Row],[TransType]], TransType[TransType], 0)), 1, MATCH(Transactions[[#This Row],[TransType]], TransType[TransType], 0))</f>
        <v>17</v>
      </c>
      <c r="Q64"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24.63</v>
      </c>
      <c r="R64" s="130">
        <f>Transactions[TotalAmnt] * INDEX(TransType[], Transactions[[#This Row],[TTR]], 4)</f>
        <v>-24.63</v>
      </c>
      <c r="S64" s="97">
        <f>IF('Config'!$B$2&lt;&gt;"Yes",0,ROUND(SUMIFS(nmTransCashImpact,nmTransAccount,"="&amp;A64,nmTransDate,"&lt;="&amp;B64,nmTransTransID,"&lt;="&amp;W64),2))</f>
        <v>4932.6400000000003</v>
      </c>
      <c r="T64" s="131">
        <f>IF(INDEX(TransType[], Transactions[[#This Row],[TTR]], 6)=0, 0, Transactions[[#This Row],[Qty]]*INDEX(TransType[], Transactions[[#This Row],[TTR]], 6)*IF(AND(Transactions[[#This Row],[Qty]]&lt;0, INDEX(TransType[], Transactions[[#This Row],[TTR]], 5)=-1), -1, 1))</f>
        <v>0</v>
      </c>
      <c r="U64" s="99">
        <f>IF(Transactions[[#This Row],[Symbol]]="* Cash", 0,ROUND(SUMIFS(nmTransQtyChange,nmTransAccount,"="&amp;A64,nmTransDate,"&lt;="&amp;B64,nmTransSymbol,"="&amp;V64,nmTransTransID,"&lt;="&amp;W64),5))</f>
        <v>2313</v>
      </c>
      <c r="V64" s="132" t="str">
        <f xml:space="preserve"> IF(ISNA(VLOOKUP(Transactions[[#This Row],[SymbolName]], SymbolAlias[#All],2,FALSE)), Transactions[[#This Row],[SymbolName]], VLOOKUP(Transactions[[#This Row],[SymbolName]], SymbolAlias[#All],2,FALSE) )</f>
        <v>VWO</v>
      </c>
      <c r="W64" s="133">
        <f>ROW()</f>
        <v>64</v>
      </c>
    </row>
    <row r="65" spans="1:23" hidden="1" x14ac:dyDescent="0.25">
      <c r="A65" s="20" t="s">
        <v>235</v>
      </c>
      <c r="B65" s="22">
        <v>42886</v>
      </c>
      <c r="C65" s="23" t="s">
        <v>108</v>
      </c>
      <c r="D65" s="367"/>
      <c r="E65" s="370" t="s">
        <v>175</v>
      </c>
      <c r="F65" s="373">
        <v>4776</v>
      </c>
      <c r="G65" s="376">
        <v>749.64</v>
      </c>
      <c r="H65" s="379"/>
      <c r="I65" s="382"/>
      <c r="J65" s="385"/>
      <c r="K65" s="388"/>
      <c r="L65" s="388"/>
      <c r="M65" s="391"/>
      <c r="N65" s="388"/>
      <c r="O65" s="394"/>
      <c r="P65" s="102">
        <f>IF(ISNA(MATCH(Transactions[[#This Row],[TransType]], TransType[TransType], 0)), 1, MATCH(Transactions[[#This Row],[TransType]], TransType[TransType], 0))</f>
        <v>6</v>
      </c>
      <c r="Q65"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749.64</v>
      </c>
      <c r="R65" s="130">
        <f>Transactions[TotalAmnt] * INDEX(TransType[], Transactions[[#This Row],[TTR]], 4)</f>
        <v>749.64</v>
      </c>
      <c r="S65" s="97">
        <f>IF('Config'!$B$2&lt;&gt;"Yes",0,ROUND(SUMIFS(nmTransCashImpact,nmTransAccount,"="&amp;A65,nmTransDate,"&lt;="&amp;B65,nmTransTransID,"&lt;="&amp;W65),2))</f>
        <v>15339.35</v>
      </c>
      <c r="T65" s="131">
        <f>IF(INDEX(TransType[], Transactions[[#This Row],[TTR]], 6)=0, 0, Transactions[[#This Row],[Qty]]*INDEX(TransType[], Transactions[[#This Row],[TTR]], 6)*IF(AND(Transactions[[#This Row],[Qty]]&lt;0, INDEX(TransType[], Transactions[[#This Row],[TTR]], 5)=-1), -1, 1))</f>
        <v>0</v>
      </c>
      <c r="U65" s="99">
        <f>IF(Transactions[[#This Row],[Symbol]]="* Cash", 0,ROUND(SUMIFS(nmTransQtyChange,nmTransAccount,"="&amp;A65,nmTransDate,"&lt;="&amp;B65,nmTransSymbol,"="&amp;V65,nmTransTransID,"&lt;="&amp;W65),5))</f>
        <v>4776</v>
      </c>
      <c r="V65" s="132" t="str">
        <f xml:space="preserve"> IF(ISNA(VLOOKUP(Transactions[[#This Row],[SymbolName]], SymbolAlias[#All],2,FALSE)), Transactions[[#This Row],[SymbolName]], VLOOKUP(Transactions[[#This Row],[SymbolName]], SymbolAlias[#All],2,FALSE) )</f>
        <v>XIU</v>
      </c>
      <c r="W65" s="133">
        <f>ROW()</f>
        <v>65</v>
      </c>
    </row>
    <row r="66" spans="1:23" hidden="1" x14ac:dyDescent="0.25">
      <c r="A66" s="20" t="s">
        <v>230</v>
      </c>
      <c r="B66" s="22">
        <v>42913</v>
      </c>
      <c r="C66" s="23" t="s">
        <v>108</v>
      </c>
      <c r="D66" s="367"/>
      <c r="E66" s="370" t="s">
        <v>174</v>
      </c>
      <c r="F66" s="373">
        <v>2313</v>
      </c>
      <c r="G66" s="376">
        <v>585.19000000000005</v>
      </c>
      <c r="H66" s="379"/>
      <c r="I66" s="382"/>
      <c r="J66" s="385"/>
      <c r="K66" s="388"/>
      <c r="L66" s="388"/>
      <c r="M66" s="391"/>
      <c r="N66" s="388"/>
      <c r="O66" s="394"/>
      <c r="P66" s="102">
        <f>IF(ISNA(MATCH(Transactions[[#This Row],[TransType]], TransType[TransType], 0)), 1, MATCH(Transactions[[#This Row],[TransType]], TransType[TransType], 0))</f>
        <v>6</v>
      </c>
      <c r="Q66"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585.19000000000005</v>
      </c>
      <c r="R66" s="130">
        <f>Transactions[TotalAmnt] * INDEX(TransType[], Transactions[[#This Row],[TTR]], 4)</f>
        <v>585.19000000000005</v>
      </c>
      <c r="S66" s="97">
        <f>IF('Config'!$B$2&lt;&gt;"Yes",0,ROUND(SUMIFS(nmTransCashImpact,nmTransAccount,"="&amp;A66,nmTransDate,"&lt;="&amp;B66,nmTransTransID,"&lt;="&amp;W66),2))</f>
        <v>5517.83</v>
      </c>
      <c r="T66" s="131">
        <f>IF(INDEX(TransType[], Transactions[[#This Row],[TTR]], 6)=0, 0, Transactions[[#This Row],[Qty]]*INDEX(TransType[], Transactions[[#This Row],[TTR]], 6)*IF(AND(Transactions[[#This Row],[Qty]]&lt;0, INDEX(TransType[], Transactions[[#This Row],[TTR]], 5)=-1), -1, 1))</f>
        <v>0</v>
      </c>
      <c r="U66" s="99">
        <f>IF(Transactions[[#This Row],[Symbol]]="* Cash", 0,ROUND(SUMIFS(nmTransQtyChange,nmTransAccount,"="&amp;A66,nmTransDate,"&lt;="&amp;B66,nmTransSymbol,"="&amp;V66,nmTransTransID,"&lt;="&amp;W66),5))</f>
        <v>2313</v>
      </c>
      <c r="V66" s="132" t="str">
        <f xml:space="preserve"> IF(ISNA(VLOOKUP(Transactions[[#This Row],[SymbolName]], SymbolAlias[#All],2,FALSE)), Transactions[[#This Row],[SymbolName]], VLOOKUP(Transactions[[#This Row],[SymbolName]], SymbolAlias[#All],2,FALSE) )</f>
        <v>VWO</v>
      </c>
      <c r="W66" s="133">
        <f>ROW()</f>
        <v>66</v>
      </c>
    </row>
    <row r="67" spans="1:23" hidden="1" x14ac:dyDescent="0.25">
      <c r="A67" s="20" t="s">
        <v>230</v>
      </c>
      <c r="B67" s="22">
        <v>42913</v>
      </c>
      <c r="C67" s="23" t="s">
        <v>144</v>
      </c>
      <c r="D67" s="367"/>
      <c r="E67" s="370" t="s">
        <v>174</v>
      </c>
      <c r="F67" s="373">
        <v>2313</v>
      </c>
      <c r="G67" s="376">
        <v>87.78</v>
      </c>
      <c r="H67" s="379"/>
      <c r="I67" s="382"/>
      <c r="J67" s="385"/>
      <c r="K67" s="388"/>
      <c r="L67" s="388"/>
      <c r="M67" s="391"/>
      <c r="N67" s="388"/>
      <c r="O67" s="394"/>
      <c r="P67" s="102">
        <f>IF(ISNA(MATCH(Transactions[[#This Row],[TransType]], TransType[TransType], 0)), 1, MATCH(Transactions[[#This Row],[TransType]], TransType[TransType], 0))</f>
        <v>17</v>
      </c>
      <c r="Q67"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87.78</v>
      </c>
      <c r="R67" s="130">
        <f>Transactions[TotalAmnt] * INDEX(TransType[], Transactions[[#This Row],[TTR]], 4)</f>
        <v>-87.78</v>
      </c>
      <c r="S67" s="97">
        <f>IF('Config'!$B$2&lt;&gt;"Yes",0,ROUND(SUMIFS(nmTransCashImpact,nmTransAccount,"="&amp;A67,nmTransDate,"&lt;="&amp;B67,nmTransTransID,"&lt;="&amp;W67),2))</f>
        <v>5430.05</v>
      </c>
      <c r="T67" s="131">
        <f>IF(INDEX(TransType[], Transactions[[#This Row],[TTR]], 6)=0, 0, Transactions[[#This Row],[Qty]]*INDEX(TransType[], Transactions[[#This Row],[TTR]], 6)*IF(AND(Transactions[[#This Row],[Qty]]&lt;0, INDEX(TransType[], Transactions[[#This Row],[TTR]], 5)=-1), -1, 1))</f>
        <v>0</v>
      </c>
      <c r="U67" s="99">
        <f>IF(Transactions[[#This Row],[Symbol]]="* Cash", 0,ROUND(SUMIFS(nmTransQtyChange,nmTransAccount,"="&amp;A67,nmTransDate,"&lt;="&amp;B67,nmTransSymbol,"="&amp;V67,nmTransTransID,"&lt;="&amp;W67),5))</f>
        <v>2313</v>
      </c>
      <c r="V67" s="132" t="str">
        <f xml:space="preserve"> IF(ISNA(VLOOKUP(Transactions[[#This Row],[SymbolName]], SymbolAlias[#All],2,FALSE)), Transactions[[#This Row],[SymbolName]], VLOOKUP(Transactions[[#This Row],[SymbolName]], SymbolAlias[#All],2,FALSE) )</f>
        <v>VWO</v>
      </c>
      <c r="W67" s="133">
        <f>ROW()</f>
        <v>67</v>
      </c>
    </row>
    <row r="68" spans="1:23" hidden="1" x14ac:dyDescent="0.25">
      <c r="A68" s="20" t="s">
        <v>235</v>
      </c>
      <c r="B68" s="22">
        <v>42978</v>
      </c>
      <c r="C68" s="23" t="s">
        <v>108</v>
      </c>
      <c r="D68" s="367"/>
      <c r="E68" s="370" t="s">
        <v>175</v>
      </c>
      <c r="F68" s="373">
        <v>4776</v>
      </c>
      <c r="G68" s="376">
        <v>740.28</v>
      </c>
      <c r="H68" s="379"/>
      <c r="I68" s="382"/>
      <c r="J68" s="385"/>
      <c r="K68" s="388"/>
      <c r="L68" s="388"/>
      <c r="M68" s="391"/>
      <c r="N68" s="388"/>
      <c r="O68" s="394"/>
      <c r="P68" s="102">
        <f>IF(ISNA(MATCH(Transactions[[#This Row],[TransType]], TransType[TransType], 0)), 1, MATCH(Transactions[[#This Row],[TransType]], TransType[TransType], 0))</f>
        <v>6</v>
      </c>
      <c r="Q68"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740.28</v>
      </c>
      <c r="R68" s="130">
        <f>Transactions[TotalAmnt] * INDEX(TransType[], Transactions[[#This Row],[TTR]], 4)</f>
        <v>740.28</v>
      </c>
      <c r="S68" s="97">
        <f>IF('Config'!$B$2&lt;&gt;"Yes",0,ROUND(SUMIFS(nmTransCashImpact,nmTransAccount,"="&amp;A68,nmTransDate,"&lt;="&amp;B68,nmTransTransID,"&lt;="&amp;W68),2))</f>
        <v>16079.63</v>
      </c>
      <c r="T68" s="131">
        <f>IF(INDEX(TransType[], Transactions[[#This Row],[TTR]], 6)=0, 0, Transactions[[#This Row],[Qty]]*INDEX(TransType[], Transactions[[#This Row],[TTR]], 6)*IF(AND(Transactions[[#This Row],[Qty]]&lt;0, INDEX(TransType[], Transactions[[#This Row],[TTR]], 5)=-1), -1, 1))</f>
        <v>0</v>
      </c>
      <c r="U68" s="99">
        <f>IF(Transactions[[#This Row],[Symbol]]="* Cash", 0,ROUND(SUMIFS(nmTransQtyChange,nmTransAccount,"="&amp;A68,nmTransDate,"&lt;="&amp;B68,nmTransSymbol,"="&amp;V68,nmTransTransID,"&lt;="&amp;W68),5))</f>
        <v>4776</v>
      </c>
      <c r="V68" s="132" t="str">
        <f xml:space="preserve"> IF(ISNA(VLOOKUP(Transactions[[#This Row],[SymbolName]], SymbolAlias[#All],2,FALSE)), Transactions[[#This Row],[SymbolName]], VLOOKUP(Transactions[[#This Row],[SymbolName]], SymbolAlias[#All],2,FALSE) )</f>
        <v>XIU</v>
      </c>
      <c r="W68" s="133">
        <f>ROW()</f>
        <v>68</v>
      </c>
    </row>
    <row r="69" spans="1:23" hidden="1" x14ac:dyDescent="0.25">
      <c r="A69" s="20" t="s">
        <v>230</v>
      </c>
      <c r="B69" s="22">
        <v>43003</v>
      </c>
      <c r="C69" s="23" t="s">
        <v>108</v>
      </c>
      <c r="D69" s="367"/>
      <c r="E69" s="370" t="s">
        <v>174</v>
      </c>
      <c r="F69" s="373">
        <v>2313</v>
      </c>
      <c r="G69" s="376">
        <v>1207.3900000000001</v>
      </c>
      <c r="H69" s="379"/>
      <c r="I69" s="382"/>
      <c r="J69" s="385"/>
      <c r="K69" s="388"/>
      <c r="L69" s="388"/>
      <c r="M69" s="391"/>
      <c r="N69" s="388"/>
      <c r="O69" s="394"/>
      <c r="P69" s="102">
        <f>IF(ISNA(MATCH(Transactions[[#This Row],[TransType]], TransType[TransType], 0)), 1, MATCH(Transactions[[#This Row],[TransType]], TransType[TransType], 0))</f>
        <v>6</v>
      </c>
      <c r="Q69"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1207.3900000000001</v>
      </c>
      <c r="R69" s="130">
        <f>Transactions[TotalAmnt] * INDEX(TransType[], Transactions[[#This Row],[TTR]], 4)</f>
        <v>1207.3900000000001</v>
      </c>
      <c r="S69" s="97">
        <f>IF('Config'!$B$2&lt;&gt;"Yes",0,ROUND(SUMIFS(nmTransCashImpact,nmTransAccount,"="&amp;A69,nmTransDate,"&lt;="&amp;B69,nmTransTransID,"&lt;="&amp;W69),2))</f>
        <v>6637.44</v>
      </c>
      <c r="T69" s="131">
        <f>IF(INDEX(TransType[], Transactions[[#This Row],[TTR]], 6)=0, 0, Transactions[[#This Row],[Qty]]*INDEX(TransType[], Transactions[[#This Row],[TTR]], 6)*IF(AND(Transactions[[#This Row],[Qty]]&lt;0, INDEX(TransType[], Transactions[[#This Row],[TTR]], 5)=-1), -1, 1))</f>
        <v>0</v>
      </c>
      <c r="U69" s="99">
        <f>IF(Transactions[[#This Row],[Symbol]]="* Cash", 0,ROUND(SUMIFS(nmTransQtyChange,nmTransAccount,"="&amp;A69,nmTransDate,"&lt;="&amp;B69,nmTransSymbol,"="&amp;V69,nmTransTransID,"&lt;="&amp;W69),5))</f>
        <v>2313</v>
      </c>
      <c r="V69" s="132" t="str">
        <f xml:space="preserve"> IF(ISNA(VLOOKUP(Transactions[[#This Row],[SymbolName]], SymbolAlias[#All],2,FALSE)), Transactions[[#This Row],[SymbolName]], VLOOKUP(Transactions[[#This Row],[SymbolName]], SymbolAlias[#All],2,FALSE) )</f>
        <v>VWO</v>
      </c>
      <c r="W69" s="133">
        <f>ROW()</f>
        <v>69</v>
      </c>
    </row>
    <row r="70" spans="1:23" hidden="1" x14ac:dyDescent="0.25">
      <c r="A70" s="20" t="s">
        <v>230</v>
      </c>
      <c r="B70" s="22">
        <v>43003</v>
      </c>
      <c r="C70" s="23" t="s">
        <v>144</v>
      </c>
      <c r="D70" s="367"/>
      <c r="E70" s="370" t="s">
        <v>174</v>
      </c>
      <c r="F70" s="373">
        <v>2313</v>
      </c>
      <c r="G70" s="376">
        <v>181.11</v>
      </c>
      <c r="H70" s="379"/>
      <c r="I70" s="382"/>
      <c r="J70" s="385"/>
      <c r="K70" s="388"/>
      <c r="L70" s="388"/>
      <c r="M70" s="391"/>
      <c r="N70" s="388"/>
      <c r="O70" s="394"/>
      <c r="P70" s="102">
        <f>IF(ISNA(MATCH(Transactions[[#This Row],[TransType]], TransType[TransType], 0)), 1, MATCH(Transactions[[#This Row],[TransType]], TransType[TransType], 0))</f>
        <v>17</v>
      </c>
      <c r="Q70"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181.11</v>
      </c>
      <c r="R70" s="130">
        <f>Transactions[TotalAmnt] * INDEX(TransType[], Transactions[[#This Row],[TTR]], 4)</f>
        <v>-181.11</v>
      </c>
      <c r="S70" s="97">
        <f>IF('Config'!$B$2&lt;&gt;"Yes",0,ROUND(SUMIFS(nmTransCashImpact,nmTransAccount,"="&amp;A70,nmTransDate,"&lt;="&amp;B70,nmTransTransID,"&lt;="&amp;W70),2))</f>
        <v>6456.33</v>
      </c>
      <c r="T70" s="131">
        <f>IF(INDEX(TransType[], Transactions[[#This Row],[TTR]], 6)=0, 0, Transactions[[#This Row],[Qty]]*INDEX(TransType[], Transactions[[#This Row],[TTR]], 6)*IF(AND(Transactions[[#This Row],[Qty]]&lt;0, INDEX(TransType[], Transactions[[#This Row],[TTR]], 5)=-1), -1, 1))</f>
        <v>0</v>
      </c>
      <c r="U70" s="99">
        <f>IF(Transactions[[#This Row],[Symbol]]="* Cash", 0,ROUND(SUMIFS(nmTransQtyChange,nmTransAccount,"="&amp;A70,nmTransDate,"&lt;="&amp;B70,nmTransSymbol,"="&amp;V70,nmTransTransID,"&lt;="&amp;W70),5))</f>
        <v>2313</v>
      </c>
      <c r="V70" s="132" t="str">
        <f xml:space="preserve"> IF(ISNA(VLOOKUP(Transactions[[#This Row],[SymbolName]], SymbolAlias[#All],2,FALSE)), Transactions[[#This Row],[SymbolName]], VLOOKUP(Transactions[[#This Row],[SymbolName]], SymbolAlias[#All],2,FALSE) )</f>
        <v>VWO</v>
      </c>
      <c r="W70" s="133">
        <f>ROW()</f>
        <v>70</v>
      </c>
    </row>
    <row r="71" spans="1:23" hidden="1" x14ac:dyDescent="0.25">
      <c r="A71" s="20" t="s">
        <v>235</v>
      </c>
      <c r="B71" s="22">
        <v>43069</v>
      </c>
      <c r="C71" s="23" t="s">
        <v>108</v>
      </c>
      <c r="D71" s="367"/>
      <c r="E71" s="370" t="s">
        <v>175</v>
      </c>
      <c r="F71" s="373">
        <v>4776</v>
      </c>
      <c r="G71" s="376">
        <v>759.38</v>
      </c>
      <c r="H71" s="379"/>
      <c r="I71" s="382"/>
      <c r="J71" s="385"/>
      <c r="K71" s="388"/>
      <c r="L71" s="388"/>
      <c r="M71" s="391"/>
      <c r="N71" s="388"/>
      <c r="O71" s="394"/>
      <c r="P71" s="102">
        <f>IF(ISNA(MATCH(Transactions[[#This Row],[TransType]], TransType[TransType], 0)), 1, MATCH(Transactions[[#This Row],[TransType]], TransType[TransType], 0))</f>
        <v>6</v>
      </c>
      <c r="Q71"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759.38</v>
      </c>
      <c r="R71" s="130">
        <f>Transactions[TotalAmnt] * INDEX(TransType[], Transactions[[#This Row],[TTR]], 4)</f>
        <v>759.38</v>
      </c>
      <c r="S71" s="97">
        <f>IF('Config'!$B$2&lt;&gt;"Yes",0,ROUND(SUMIFS(nmTransCashImpact,nmTransAccount,"="&amp;A71,nmTransDate,"&lt;="&amp;B71,nmTransTransID,"&lt;="&amp;W71),2))</f>
        <v>16839.009999999998</v>
      </c>
      <c r="T71" s="131">
        <f>IF(INDEX(TransType[], Transactions[[#This Row],[TTR]], 6)=0, 0, Transactions[[#This Row],[Qty]]*INDEX(TransType[], Transactions[[#This Row],[TTR]], 6)*IF(AND(Transactions[[#This Row],[Qty]]&lt;0, INDEX(TransType[], Transactions[[#This Row],[TTR]], 5)=-1), -1, 1))</f>
        <v>0</v>
      </c>
      <c r="U71" s="99">
        <f>IF(Transactions[[#This Row],[Symbol]]="* Cash", 0,ROUND(SUMIFS(nmTransQtyChange,nmTransAccount,"="&amp;A71,nmTransDate,"&lt;="&amp;B71,nmTransSymbol,"="&amp;V71,nmTransTransID,"&lt;="&amp;W71),5))</f>
        <v>4776</v>
      </c>
      <c r="V71" s="132" t="str">
        <f xml:space="preserve"> IF(ISNA(VLOOKUP(Transactions[[#This Row],[SymbolName]], SymbolAlias[#All],2,FALSE)), Transactions[[#This Row],[SymbolName]], VLOOKUP(Transactions[[#This Row],[SymbolName]], SymbolAlias[#All],2,FALSE) )</f>
        <v>XIU</v>
      </c>
      <c r="W71" s="133">
        <f>ROW()</f>
        <v>71</v>
      </c>
    </row>
    <row r="72" spans="1:23" hidden="1" x14ac:dyDescent="0.25">
      <c r="A72" s="20" t="s">
        <v>230</v>
      </c>
      <c r="B72" s="22">
        <v>43096</v>
      </c>
      <c r="C72" s="23" t="s">
        <v>108</v>
      </c>
      <c r="D72" s="367"/>
      <c r="E72" s="370" t="s">
        <v>174</v>
      </c>
      <c r="F72" s="373">
        <v>2313</v>
      </c>
      <c r="G72" s="376">
        <v>490.59</v>
      </c>
      <c r="H72" s="379"/>
      <c r="I72" s="382"/>
      <c r="J72" s="385"/>
      <c r="K72" s="388"/>
      <c r="L72" s="388"/>
      <c r="M72" s="391"/>
      <c r="N72" s="388"/>
      <c r="O72" s="394"/>
      <c r="P72" s="102">
        <f>IF(ISNA(MATCH(Transactions[[#This Row],[TransType]], TransType[TransType], 0)), 1, MATCH(Transactions[[#This Row],[TransType]], TransType[TransType], 0))</f>
        <v>6</v>
      </c>
      <c r="Q72"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490.59</v>
      </c>
      <c r="R72" s="130">
        <f>Transactions[TotalAmnt] * INDEX(TransType[], Transactions[[#This Row],[TTR]], 4)</f>
        <v>490.59</v>
      </c>
      <c r="S72" s="97">
        <f>IF('Config'!$B$2&lt;&gt;"Yes",0,ROUND(SUMIFS(nmTransCashImpact,nmTransAccount,"="&amp;A72,nmTransDate,"&lt;="&amp;B72,nmTransTransID,"&lt;="&amp;W72),2))</f>
        <v>6946.92</v>
      </c>
      <c r="T72" s="131">
        <f>IF(INDEX(TransType[], Transactions[[#This Row],[TTR]], 6)=0, 0, Transactions[[#This Row],[Qty]]*INDEX(TransType[], Transactions[[#This Row],[TTR]], 6)*IF(AND(Transactions[[#This Row],[Qty]]&lt;0, INDEX(TransType[], Transactions[[#This Row],[TTR]], 5)=-1), -1, 1))</f>
        <v>0</v>
      </c>
      <c r="U72" s="99">
        <f>IF(Transactions[[#This Row],[Symbol]]="* Cash", 0,ROUND(SUMIFS(nmTransQtyChange,nmTransAccount,"="&amp;A72,nmTransDate,"&lt;="&amp;B72,nmTransSymbol,"="&amp;V72,nmTransTransID,"&lt;="&amp;W72),5))</f>
        <v>2313</v>
      </c>
      <c r="V72" s="132" t="str">
        <f xml:space="preserve"> IF(ISNA(VLOOKUP(Transactions[[#This Row],[SymbolName]], SymbolAlias[#All],2,FALSE)), Transactions[[#This Row],[SymbolName]], VLOOKUP(Transactions[[#This Row],[SymbolName]], SymbolAlias[#All],2,FALSE) )</f>
        <v>VWO</v>
      </c>
      <c r="W72" s="133">
        <f>ROW()</f>
        <v>72</v>
      </c>
    </row>
    <row r="73" spans="1:23" hidden="1" x14ac:dyDescent="0.25">
      <c r="A73" s="20" t="s">
        <v>230</v>
      </c>
      <c r="B73" s="22">
        <v>43096</v>
      </c>
      <c r="C73" s="23" t="s">
        <v>144</v>
      </c>
      <c r="D73" s="367"/>
      <c r="E73" s="370" t="s">
        <v>174</v>
      </c>
      <c r="F73" s="373">
        <v>2313</v>
      </c>
      <c r="G73" s="376">
        <v>73.59</v>
      </c>
      <c r="H73" s="379"/>
      <c r="I73" s="382"/>
      <c r="J73" s="385"/>
      <c r="K73" s="388"/>
      <c r="L73" s="388"/>
      <c r="M73" s="391"/>
      <c r="N73" s="388"/>
      <c r="O73" s="394"/>
      <c r="P73" s="102">
        <f>IF(ISNA(MATCH(Transactions[[#This Row],[TransType]], TransType[TransType], 0)), 1, MATCH(Transactions[[#This Row],[TransType]], TransType[TransType], 0))</f>
        <v>17</v>
      </c>
      <c r="Q73"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73.59</v>
      </c>
      <c r="R73" s="130">
        <f>Transactions[TotalAmnt] * INDEX(TransType[], Transactions[[#This Row],[TTR]], 4)</f>
        <v>-73.59</v>
      </c>
      <c r="S73" s="97">
        <f>IF('Config'!$B$2&lt;&gt;"Yes",0,ROUND(SUMIFS(nmTransCashImpact,nmTransAccount,"="&amp;A73,nmTransDate,"&lt;="&amp;B73,nmTransTransID,"&lt;="&amp;W73),2))</f>
        <v>6873.33</v>
      </c>
      <c r="T73" s="131">
        <f>IF(INDEX(TransType[], Transactions[[#This Row],[TTR]], 6)=0, 0, Transactions[[#This Row],[Qty]]*INDEX(TransType[], Transactions[[#This Row],[TTR]], 6)*IF(AND(Transactions[[#This Row],[Qty]]&lt;0, INDEX(TransType[], Transactions[[#This Row],[TTR]], 5)=-1), -1, 1))</f>
        <v>0</v>
      </c>
      <c r="U73" s="99">
        <f>IF(Transactions[[#This Row],[Symbol]]="* Cash", 0,ROUND(SUMIFS(nmTransQtyChange,nmTransAccount,"="&amp;A73,nmTransDate,"&lt;="&amp;B73,nmTransSymbol,"="&amp;V73,nmTransTransID,"&lt;="&amp;W73),5))</f>
        <v>2313</v>
      </c>
      <c r="V73" s="132" t="str">
        <f xml:space="preserve"> IF(ISNA(VLOOKUP(Transactions[[#This Row],[SymbolName]], SymbolAlias[#All],2,FALSE)), Transactions[[#This Row],[SymbolName]], VLOOKUP(Transactions[[#This Row],[SymbolName]], SymbolAlias[#All],2,FALSE) )</f>
        <v>VWO</v>
      </c>
      <c r="W73" s="133">
        <f>ROW()</f>
        <v>73</v>
      </c>
    </row>
    <row r="74" spans="1:23" hidden="1" x14ac:dyDescent="0.25">
      <c r="A74" s="20" t="s">
        <v>235</v>
      </c>
      <c r="B74" s="22">
        <v>43100</v>
      </c>
      <c r="C74" s="23" t="s">
        <v>108</v>
      </c>
      <c r="D74" s="24" t="s">
        <v>176</v>
      </c>
      <c r="E74" s="370" t="s">
        <v>175</v>
      </c>
      <c r="F74" s="373">
        <v>4776</v>
      </c>
      <c r="G74" s="376">
        <v>-163.66999999999999</v>
      </c>
      <c r="H74" s="379"/>
      <c r="I74" s="382"/>
      <c r="J74" s="385"/>
      <c r="K74" s="388"/>
      <c r="L74" s="388"/>
      <c r="M74" s="391"/>
      <c r="N74" s="388"/>
      <c r="O74" s="394"/>
      <c r="P74" s="102">
        <f>IF(ISNA(MATCH(Transactions[[#This Row],[TransType]], TransType[TransType], 0)), 1, MATCH(Transactions[[#This Row],[TransType]], TransType[TransType], 0))</f>
        <v>6</v>
      </c>
      <c r="Q74"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-163.66999999999999</v>
      </c>
      <c r="R74" s="130">
        <f>Transactions[TotalAmnt] * INDEX(TransType[], Transactions[[#This Row],[TTR]], 4)</f>
        <v>-163.66999999999999</v>
      </c>
      <c r="S74" s="97">
        <f>IF('Config'!$B$2&lt;&gt;"Yes",0,ROUND(SUMIFS(nmTransCashImpact,nmTransAccount,"="&amp;A74,nmTransDate,"&lt;="&amp;B74,nmTransTransID,"&lt;="&amp;W74),2))</f>
        <v>16675.34</v>
      </c>
      <c r="T74" s="131">
        <f>IF(INDEX(TransType[], Transactions[[#This Row],[TTR]], 6)=0, 0, Transactions[[#This Row],[Qty]]*INDEX(TransType[], Transactions[[#This Row],[TTR]], 6)*IF(AND(Transactions[[#This Row],[Qty]]&lt;0, INDEX(TransType[], Transactions[[#This Row],[TTR]], 5)=-1), -1, 1))</f>
        <v>0</v>
      </c>
      <c r="U74" s="99">
        <f>IF(Transactions[[#This Row],[Symbol]]="* Cash", 0,ROUND(SUMIFS(nmTransQtyChange,nmTransAccount,"="&amp;A74,nmTransDate,"&lt;="&amp;B74,nmTransSymbol,"="&amp;V74,nmTransTransID,"&lt;="&amp;W74),5))</f>
        <v>4776</v>
      </c>
      <c r="V74" s="132" t="str">
        <f xml:space="preserve"> IF(ISNA(VLOOKUP(Transactions[[#This Row],[SymbolName]], SymbolAlias[#All],2,FALSE)), Transactions[[#This Row],[SymbolName]], VLOOKUP(Transactions[[#This Row],[SymbolName]], SymbolAlias[#All],2,FALSE) )</f>
        <v>XIU</v>
      </c>
      <c r="W74" s="133">
        <f>ROW()</f>
        <v>74</v>
      </c>
    </row>
    <row r="75" spans="1:23" hidden="1" x14ac:dyDescent="0.25">
      <c r="A75" s="20" t="s">
        <v>235</v>
      </c>
      <c r="B75" s="22">
        <v>43100</v>
      </c>
      <c r="C75" s="23" t="s">
        <v>128</v>
      </c>
      <c r="D75" s="24" t="s">
        <v>176</v>
      </c>
      <c r="E75" s="370" t="s">
        <v>175</v>
      </c>
      <c r="F75" s="373">
        <v>4776</v>
      </c>
      <c r="G75" s="376">
        <v>163.66999999999999</v>
      </c>
      <c r="H75" s="379"/>
      <c r="I75" s="382"/>
      <c r="J75" s="385"/>
      <c r="K75" s="388"/>
      <c r="L75" s="388"/>
      <c r="M75" s="391"/>
      <c r="N75" s="388"/>
      <c r="O75" s="394"/>
      <c r="P75" s="102">
        <f>IF(ISNA(MATCH(Transactions[[#This Row],[TransType]], TransType[TransType], 0)), 1, MATCH(Transactions[[#This Row],[TransType]], TransType[TransType], 0))</f>
        <v>10</v>
      </c>
      <c r="Q75"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163.66999999999999</v>
      </c>
      <c r="R75" s="130">
        <f>Transactions[TotalAmnt] * INDEX(TransType[], Transactions[[#This Row],[TTR]], 4)</f>
        <v>163.66999999999999</v>
      </c>
      <c r="S75" s="97">
        <f>IF('Config'!$B$2&lt;&gt;"Yes",0,ROUND(SUMIFS(nmTransCashImpact,nmTransAccount,"="&amp;A75,nmTransDate,"&lt;="&amp;B75,nmTransTransID,"&lt;="&amp;W75),2))</f>
        <v>16839.009999999998</v>
      </c>
      <c r="T75" s="131">
        <f>IF(INDEX(TransType[], Transactions[[#This Row],[TTR]], 6)=0, 0, Transactions[[#This Row],[Qty]]*INDEX(TransType[], Transactions[[#This Row],[TTR]], 6)*IF(AND(Transactions[[#This Row],[Qty]]&lt;0, INDEX(TransType[], Transactions[[#This Row],[TTR]], 5)=-1), -1, 1))</f>
        <v>0</v>
      </c>
      <c r="U75" s="99">
        <f>IF(Transactions[[#This Row],[Symbol]]="* Cash", 0,ROUND(SUMIFS(nmTransQtyChange,nmTransAccount,"="&amp;A75,nmTransDate,"&lt;="&amp;B75,nmTransSymbol,"="&amp;V75,nmTransTransID,"&lt;="&amp;W75),5))</f>
        <v>4776</v>
      </c>
      <c r="V75" s="132" t="str">
        <f xml:space="preserve"> IF(ISNA(VLOOKUP(Transactions[[#This Row],[SymbolName]], SymbolAlias[#All],2,FALSE)), Transactions[[#This Row],[SymbolName]], VLOOKUP(Transactions[[#This Row],[SymbolName]], SymbolAlias[#All],2,FALSE) )</f>
        <v>XIU</v>
      </c>
      <c r="W75" s="133">
        <f>ROW()</f>
        <v>75</v>
      </c>
    </row>
    <row r="76" spans="1:23" hidden="1" x14ac:dyDescent="0.25">
      <c r="A76" s="20" t="s">
        <v>235</v>
      </c>
      <c r="B76" s="22">
        <v>43159</v>
      </c>
      <c r="C76" s="23" t="s">
        <v>108</v>
      </c>
      <c r="D76" s="367"/>
      <c r="E76" s="370" t="s">
        <v>175</v>
      </c>
      <c r="F76" s="373">
        <v>4776</v>
      </c>
      <c r="G76" s="376">
        <v>778.49</v>
      </c>
      <c r="H76" s="379"/>
      <c r="I76" s="382"/>
      <c r="J76" s="385"/>
      <c r="K76" s="388"/>
      <c r="L76" s="388"/>
      <c r="M76" s="391"/>
      <c r="N76" s="388"/>
      <c r="O76" s="394"/>
      <c r="P76" s="102">
        <f>IF(ISNA(MATCH(Transactions[[#This Row],[TransType]], TransType[TransType], 0)), 1, MATCH(Transactions[[#This Row],[TransType]], TransType[TransType], 0))</f>
        <v>6</v>
      </c>
      <c r="Q76"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778.49</v>
      </c>
      <c r="R76" s="130">
        <f>Transactions[TotalAmnt] * INDEX(TransType[], Transactions[[#This Row],[TTR]], 4)</f>
        <v>778.49</v>
      </c>
      <c r="S76" s="97">
        <f>IF('Config'!$B$2&lt;&gt;"Yes",0,ROUND(SUMIFS(nmTransCashImpact,nmTransAccount,"="&amp;A76,nmTransDate,"&lt;="&amp;B76,nmTransTransID,"&lt;="&amp;W76),2))</f>
        <v>17617.5</v>
      </c>
      <c r="T76" s="131">
        <f>IF(INDEX(TransType[], Transactions[[#This Row],[TTR]], 6)=0, 0, Transactions[[#This Row],[Qty]]*INDEX(TransType[], Transactions[[#This Row],[TTR]], 6)*IF(AND(Transactions[[#This Row],[Qty]]&lt;0, INDEX(TransType[], Transactions[[#This Row],[TTR]], 5)=-1), -1, 1))</f>
        <v>0</v>
      </c>
      <c r="U76" s="99">
        <f>IF(Transactions[[#This Row],[Symbol]]="* Cash", 0,ROUND(SUMIFS(nmTransQtyChange,nmTransAccount,"="&amp;A76,nmTransDate,"&lt;="&amp;B76,nmTransSymbol,"="&amp;V76,nmTransTransID,"&lt;="&amp;W76),5))</f>
        <v>4776</v>
      </c>
      <c r="V76" s="132" t="str">
        <f xml:space="preserve"> IF(ISNA(VLOOKUP(Transactions[[#This Row],[SymbolName]], SymbolAlias[#All],2,FALSE)), Transactions[[#This Row],[SymbolName]], VLOOKUP(Transactions[[#This Row],[SymbolName]], SymbolAlias[#All],2,FALSE) )</f>
        <v>XIU</v>
      </c>
      <c r="W76" s="133">
        <f>ROW()</f>
        <v>76</v>
      </c>
    </row>
    <row r="77" spans="1:23" hidden="1" x14ac:dyDescent="0.25">
      <c r="A77" s="20" t="s">
        <v>230</v>
      </c>
      <c r="B77" s="22">
        <v>43188</v>
      </c>
      <c r="C77" s="23" t="s">
        <v>108</v>
      </c>
      <c r="D77" s="367"/>
      <c r="E77" s="370" t="s">
        <v>174</v>
      </c>
      <c r="F77" s="373">
        <v>2313</v>
      </c>
      <c r="G77" s="376">
        <v>204.93</v>
      </c>
      <c r="H77" s="379"/>
      <c r="I77" s="382"/>
      <c r="J77" s="385"/>
      <c r="K77" s="388"/>
      <c r="L77" s="388"/>
      <c r="M77" s="391"/>
      <c r="N77" s="388"/>
      <c r="O77" s="394"/>
      <c r="P77" s="102">
        <f>IF(ISNA(MATCH(Transactions[[#This Row],[TransType]], TransType[TransType], 0)), 1, MATCH(Transactions[[#This Row],[TransType]], TransType[TransType], 0))</f>
        <v>6</v>
      </c>
      <c r="Q77"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204.93</v>
      </c>
      <c r="R77" s="130">
        <f>Transactions[TotalAmnt] * INDEX(TransType[], Transactions[[#This Row],[TTR]], 4)</f>
        <v>204.93</v>
      </c>
      <c r="S77" s="97">
        <f>IF('Config'!$B$2&lt;&gt;"Yes",0,ROUND(SUMIFS(nmTransCashImpact,nmTransAccount,"="&amp;A77,nmTransDate,"&lt;="&amp;B77,nmTransTransID,"&lt;="&amp;W77),2))</f>
        <v>7078.26</v>
      </c>
      <c r="T77" s="131">
        <f>IF(INDEX(TransType[], Transactions[[#This Row],[TTR]], 6)=0, 0, Transactions[[#This Row],[Qty]]*INDEX(TransType[], Transactions[[#This Row],[TTR]], 6)*IF(AND(Transactions[[#This Row],[Qty]]&lt;0, INDEX(TransType[], Transactions[[#This Row],[TTR]], 5)=-1), -1, 1))</f>
        <v>0</v>
      </c>
      <c r="U77" s="99">
        <f>IF(Transactions[[#This Row],[Symbol]]="* Cash", 0,ROUND(SUMIFS(nmTransQtyChange,nmTransAccount,"="&amp;A77,nmTransDate,"&lt;="&amp;B77,nmTransSymbol,"="&amp;V77,nmTransTransID,"&lt;="&amp;W77),5))</f>
        <v>2313</v>
      </c>
      <c r="V77" s="132" t="str">
        <f xml:space="preserve"> IF(ISNA(VLOOKUP(Transactions[[#This Row],[SymbolName]], SymbolAlias[#All],2,FALSE)), Transactions[[#This Row],[SymbolName]], VLOOKUP(Transactions[[#This Row],[SymbolName]], SymbolAlias[#All],2,FALSE) )</f>
        <v>VWO</v>
      </c>
      <c r="W77" s="133">
        <f>ROW()</f>
        <v>77</v>
      </c>
    </row>
    <row r="78" spans="1:23" hidden="1" x14ac:dyDescent="0.25">
      <c r="A78" s="20" t="s">
        <v>230</v>
      </c>
      <c r="B78" s="22">
        <v>43188</v>
      </c>
      <c r="C78" s="23" t="s">
        <v>144</v>
      </c>
      <c r="D78" s="367"/>
      <c r="E78" s="370" t="s">
        <v>174</v>
      </c>
      <c r="F78" s="373">
        <v>2313</v>
      </c>
      <c r="G78" s="376">
        <v>30.74</v>
      </c>
      <c r="H78" s="379"/>
      <c r="I78" s="382"/>
      <c r="J78" s="385"/>
      <c r="K78" s="388"/>
      <c r="L78" s="388"/>
      <c r="M78" s="391"/>
      <c r="N78" s="388"/>
      <c r="O78" s="394"/>
      <c r="P78" s="102">
        <f>IF(ISNA(MATCH(Transactions[[#This Row],[TransType]], TransType[TransType], 0)), 1, MATCH(Transactions[[#This Row],[TransType]], TransType[TransType], 0))</f>
        <v>17</v>
      </c>
      <c r="Q78"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30.74</v>
      </c>
      <c r="R78" s="130">
        <f>Transactions[TotalAmnt] * INDEX(TransType[], Transactions[[#This Row],[TTR]], 4)</f>
        <v>-30.74</v>
      </c>
      <c r="S78" s="97">
        <f>IF('Config'!$B$2&lt;&gt;"Yes",0,ROUND(SUMIFS(nmTransCashImpact,nmTransAccount,"="&amp;A78,nmTransDate,"&lt;="&amp;B78,nmTransTransID,"&lt;="&amp;W78),2))</f>
        <v>7047.52</v>
      </c>
      <c r="T78" s="131">
        <f>IF(INDEX(TransType[], Transactions[[#This Row],[TTR]], 6)=0, 0, Transactions[[#This Row],[Qty]]*INDEX(TransType[], Transactions[[#This Row],[TTR]], 6)*IF(AND(Transactions[[#This Row],[Qty]]&lt;0, INDEX(TransType[], Transactions[[#This Row],[TTR]], 5)=-1), -1, 1))</f>
        <v>0</v>
      </c>
      <c r="U78" s="99">
        <f>IF(Transactions[[#This Row],[Symbol]]="* Cash", 0,ROUND(SUMIFS(nmTransQtyChange,nmTransAccount,"="&amp;A78,nmTransDate,"&lt;="&amp;B78,nmTransSymbol,"="&amp;V78,nmTransTransID,"&lt;="&amp;W78),5))</f>
        <v>2313</v>
      </c>
      <c r="V78" s="132" t="str">
        <f xml:space="preserve"> IF(ISNA(VLOOKUP(Transactions[[#This Row],[SymbolName]], SymbolAlias[#All],2,FALSE)), Transactions[[#This Row],[SymbolName]], VLOOKUP(Transactions[[#This Row],[SymbolName]], SymbolAlias[#All],2,FALSE) )</f>
        <v>VWO</v>
      </c>
      <c r="W78" s="133">
        <f>ROW()</f>
        <v>78</v>
      </c>
    </row>
    <row r="79" spans="1:23" hidden="1" x14ac:dyDescent="0.25">
      <c r="A79" s="20" t="s">
        <v>235</v>
      </c>
      <c r="B79" s="22">
        <v>43251</v>
      </c>
      <c r="C79" s="23" t="s">
        <v>108</v>
      </c>
      <c r="D79" s="367"/>
      <c r="E79" s="370" t="s">
        <v>175</v>
      </c>
      <c r="F79" s="373">
        <v>4776</v>
      </c>
      <c r="G79" s="376">
        <v>816.7</v>
      </c>
      <c r="H79" s="379"/>
      <c r="I79" s="382"/>
      <c r="J79" s="385"/>
      <c r="K79" s="388"/>
      <c r="L79" s="388"/>
      <c r="M79" s="391"/>
      <c r="N79" s="388"/>
      <c r="O79" s="394"/>
      <c r="P79" s="102">
        <f>IF(ISNA(MATCH(Transactions[[#This Row],[TransType]], TransType[TransType], 0)), 1, MATCH(Transactions[[#This Row],[TransType]], TransType[TransType], 0))</f>
        <v>6</v>
      </c>
      <c r="Q79"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816.7</v>
      </c>
      <c r="R79" s="130">
        <f>Transactions[TotalAmnt] * INDEX(TransType[], Transactions[[#This Row],[TTR]], 4)</f>
        <v>816.7</v>
      </c>
      <c r="S79" s="97">
        <f>IF('Config'!$B$2&lt;&gt;"Yes",0,ROUND(SUMIFS(nmTransCashImpact,nmTransAccount,"="&amp;A79,nmTransDate,"&lt;="&amp;B79,nmTransTransID,"&lt;="&amp;W79),2))</f>
        <v>18434.2</v>
      </c>
      <c r="T79" s="131">
        <f>IF(INDEX(TransType[], Transactions[[#This Row],[TTR]], 6)=0, 0, Transactions[[#This Row],[Qty]]*INDEX(TransType[], Transactions[[#This Row],[TTR]], 6)*IF(AND(Transactions[[#This Row],[Qty]]&lt;0, INDEX(TransType[], Transactions[[#This Row],[TTR]], 5)=-1), -1, 1))</f>
        <v>0</v>
      </c>
      <c r="U79" s="99">
        <f>IF(Transactions[[#This Row],[Symbol]]="* Cash", 0,ROUND(SUMIFS(nmTransQtyChange,nmTransAccount,"="&amp;A79,nmTransDate,"&lt;="&amp;B79,nmTransSymbol,"="&amp;V79,nmTransTransID,"&lt;="&amp;W79),5))</f>
        <v>4776</v>
      </c>
      <c r="V79" s="132" t="str">
        <f xml:space="preserve"> IF(ISNA(VLOOKUP(Transactions[[#This Row],[SymbolName]], SymbolAlias[#All],2,FALSE)), Transactions[[#This Row],[SymbolName]], VLOOKUP(Transactions[[#This Row],[SymbolName]], SymbolAlias[#All],2,FALSE) )</f>
        <v>XIU</v>
      </c>
      <c r="W79" s="133">
        <f>ROW()</f>
        <v>79</v>
      </c>
    </row>
    <row r="80" spans="1:23" hidden="1" x14ac:dyDescent="0.25">
      <c r="A80" s="20" t="s">
        <v>230</v>
      </c>
      <c r="B80" s="22">
        <v>43278</v>
      </c>
      <c r="C80" s="23" t="s">
        <v>108</v>
      </c>
      <c r="D80" s="367"/>
      <c r="E80" s="370" t="s">
        <v>174</v>
      </c>
      <c r="F80" s="373">
        <v>2313</v>
      </c>
      <c r="G80" s="376">
        <v>634.91999999999996</v>
      </c>
      <c r="H80" s="379"/>
      <c r="I80" s="382"/>
      <c r="J80" s="385"/>
      <c r="K80" s="388"/>
      <c r="L80" s="388"/>
      <c r="M80" s="391"/>
      <c r="N80" s="388"/>
      <c r="O80" s="394"/>
      <c r="P80" s="102">
        <f>IF(ISNA(MATCH(Transactions[[#This Row],[TransType]], TransType[TransType], 0)), 1, MATCH(Transactions[[#This Row],[TransType]], TransType[TransType], 0))</f>
        <v>6</v>
      </c>
      <c r="Q80"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634.91999999999996</v>
      </c>
      <c r="R80" s="130">
        <f>Transactions[TotalAmnt] * INDEX(TransType[], Transactions[[#This Row],[TTR]], 4)</f>
        <v>634.91999999999996</v>
      </c>
      <c r="S80" s="97">
        <f>IF('Config'!$B$2&lt;&gt;"Yes",0,ROUND(SUMIFS(nmTransCashImpact,nmTransAccount,"="&amp;A80,nmTransDate,"&lt;="&amp;B80,nmTransTransID,"&lt;="&amp;W80),2))</f>
        <v>7682.44</v>
      </c>
      <c r="T80" s="131">
        <f>IF(INDEX(TransType[], Transactions[[#This Row],[TTR]], 6)=0, 0, Transactions[[#This Row],[Qty]]*INDEX(TransType[], Transactions[[#This Row],[TTR]], 6)*IF(AND(Transactions[[#This Row],[Qty]]&lt;0, INDEX(TransType[], Transactions[[#This Row],[TTR]], 5)=-1), -1, 1))</f>
        <v>0</v>
      </c>
      <c r="U80" s="99">
        <f>IF(Transactions[[#This Row],[Symbol]]="* Cash", 0,ROUND(SUMIFS(nmTransQtyChange,nmTransAccount,"="&amp;A80,nmTransDate,"&lt;="&amp;B80,nmTransSymbol,"="&amp;V80,nmTransTransID,"&lt;="&amp;W80),5))</f>
        <v>2313</v>
      </c>
      <c r="V80" s="132" t="str">
        <f xml:space="preserve"> IF(ISNA(VLOOKUP(Transactions[[#This Row],[SymbolName]], SymbolAlias[#All],2,FALSE)), Transactions[[#This Row],[SymbolName]], VLOOKUP(Transactions[[#This Row],[SymbolName]], SymbolAlias[#All],2,FALSE) )</f>
        <v>VWO</v>
      </c>
      <c r="W80" s="133">
        <f>ROW()</f>
        <v>80</v>
      </c>
    </row>
    <row r="81" spans="1:23" hidden="1" x14ac:dyDescent="0.25">
      <c r="A81" s="20" t="s">
        <v>230</v>
      </c>
      <c r="B81" s="22">
        <v>43278</v>
      </c>
      <c r="C81" s="23" t="s">
        <v>144</v>
      </c>
      <c r="D81" s="367"/>
      <c r="E81" s="370" t="s">
        <v>174</v>
      </c>
      <c r="F81" s="373">
        <v>2313</v>
      </c>
      <c r="G81" s="376">
        <v>95.24</v>
      </c>
      <c r="H81" s="379"/>
      <c r="I81" s="382"/>
      <c r="J81" s="385"/>
      <c r="K81" s="388"/>
      <c r="L81" s="388"/>
      <c r="M81" s="391"/>
      <c r="N81" s="388"/>
      <c r="O81" s="394"/>
      <c r="P81" s="102">
        <f>IF(ISNA(MATCH(Transactions[[#This Row],[TransType]], TransType[TransType], 0)), 1, MATCH(Transactions[[#This Row],[TransType]], TransType[TransType], 0))</f>
        <v>17</v>
      </c>
      <c r="Q81"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95.24</v>
      </c>
      <c r="R81" s="130">
        <f>Transactions[TotalAmnt] * INDEX(TransType[], Transactions[[#This Row],[TTR]], 4)</f>
        <v>-95.24</v>
      </c>
      <c r="S81" s="97">
        <f>IF('Config'!$B$2&lt;&gt;"Yes",0,ROUND(SUMIFS(nmTransCashImpact,nmTransAccount,"="&amp;A81,nmTransDate,"&lt;="&amp;B81,nmTransTransID,"&lt;="&amp;W81),2))</f>
        <v>7587.2</v>
      </c>
      <c r="T81" s="131">
        <f>IF(INDEX(TransType[], Transactions[[#This Row],[TTR]], 6)=0, 0, Transactions[[#This Row],[Qty]]*INDEX(TransType[], Transactions[[#This Row],[TTR]], 6)*IF(AND(Transactions[[#This Row],[Qty]]&lt;0, INDEX(TransType[], Transactions[[#This Row],[TTR]], 5)=-1), -1, 1))</f>
        <v>0</v>
      </c>
      <c r="U81" s="99">
        <f>IF(Transactions[[#This Row],[Symbol]]="* Cash", 0,ROUND(SUMIFS(nmTransQtyChange,nmTransAccount,"="&amp;A81,nmTransDate,"&lt;="&amp;B81,nmTransSymbol,"="&amp;V81,nmTransTransID,"&lt;="&amp;W81),5))</f>
        <v>2313</v>
      </c>
      <c r="V81" s="132" t="str">
        <f xml:space="preserve"> IF(ISNA(VLOOKUP(Transactions[[#This Row],[SymbolName]], SymbolAlias[#All],2,FALSE)), Transactions[[#This Row],[SymbolName]], VLOOKUP(Transactions[[#This Row],[SymbolName]], SymbolAlias[#All],2,FALSE) )</f>
        <v>VWO</v>
      </c>
      <c r="W81" s="133">
        <f>ROW()</f>
        <v>81</v>
      </c>
    </row>
    <row r="82" spans="1:23" hidden="1" x14ac:dyDescent="0.25">
      <c r="A82" s="20" t="s">
        <v>235</v>
      </c>
      <c r="B82" s="22">
        <v>43343</v>
      </c>
      <c r="C82" s="23" t="s">
        <v>108</v>
      </c>
      <c r="D82" s="367"/>
      <c r="E82" s="370" t="s">
        <v>175</v>
      </c>
      <c r="F82" s="373">
        <v>4776</v>
      </c>
      <c r="G82" s="376">
        <v>840.58</v>
      </c>
      <c r="H82" s="379"/>
      <c r="I82" s="382"/>
      <c r="J82" s="385"/>
      <c r="K82" s="388"/>
      <c r="L82" s="388"/>
      <c r="M82" s="391"/>
      <c r="N82" s="388"/>
      <c r="O82" s="394"/>
      <c r="P82" s="102">
        <f>IF(ISNA(MATCH(Transactions[[#This Row],[TransType]], TransType[TransType], 0)), 1, MATCH(Transactions[[#This Row],[TransType]], TransType[TransType], 0))</f>
        <v>6</v>
      </c>
      <c r="Q82"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840.58</v>
      </c>
      <c r="R82" s="130">
        <f>Transactions[TotalAmnt] * INDEX(TransType[], Transactions[[#This Row],[TTR]], 4)</f>
        <v>840.58</v>
      </c>
      <c r="S82" s="97">
        <f>IF('Config'!$B$2&lt;&gt;"Yes",0,ROUND(SUMIFS(nmTransCashImpact,nmTransAccount,"="&amp;A82,nmTransDate,"&lt;="&amp;B82,nmTransTransID,"&lt;="&amp;W82),2))</f>
        <v>19274.78</v>
      </c>
      <c r="T82" s="131">
        <f>IF(INDEX(TransType[], Transactions[[#This Row],[TTR]], 6)=0, 0, Transactions[[#This Row],[Qty]]*INDEX(TransType[], Transactions[[#This Row],[TTR]], 6)*IF(AND(Transactions[[#This Row],[Qty]]&lt;0, INDEX(TransType[], Transactions[[#This Row],[TTR]], 5)=-1), -1, 1))</f>
        <v>0</v>
      </c>
      <c r="U82" s="99">
        <f>IF(Transactions[[#This Row],[Symbol]]="* Cash", 0,ROUND(SUMIFS(nmTransQtyChange,nmTransAccount,"="&amp;A82,nmTransDate,"&lt;="&amp;B82,nmTransSymbol,"="&amp;V82,nmTransTransID,"&lt;="&amp;W82),5))</f>
        <v>4776</v>
      </c>
      <c r="V82" s="132" t="str">
        <f xml:space="preserve"> IF(ISNA(VLOOKUP(Transactions[[#This Row],[SymbolName]], SymbolAlias[#All],2,FALSE)), Transactions[[#This Row],[SymbolName]], VLOOKUP(Transactions[[#This Row],[SymbolName]], SymbolAlias[#All],2,FALSE) )</f>
        <v>XIU</v>
      </c>
      <c r="W82" s="133">
        <f>ROW()</f>
        <v>82</v>
      </c>
    </row>
    <row r="83" spans="1:23" hidden="1" x14ac:dyDescent="0.25">
      <c r="A83" s="20" t="s">
        <v>230</v>
      </c>
      <c r="B83" s="22">
        <v>43374</v>
      </c>
      <c r="C83" s="23" t="s">
        <v>108</v>
      </c>
      <c r="D83" s="367"/>
      <c r="E83" s="370" t="s">
        <v>174</v>
      </c>
      <c r="F83" s="373">
        <v>2313</v>
      </c>
      <c r="G83" s="376">
        <v>1097.75</v>
      </c>
      <c r="H83" s="379"/>
      <c r="I83" s="382"/>
      <c r="J83" s="385"/>
      <c r="K83" s="388"/>
      <c r="L83" s="388"/>
      <c r="M83" s="391"/>
      <c r="N83" s="388"/>
      <c r="O83" s="394"/>
      <c r="P83" s="102">
        <f>IF(ISNA(MATCH(Transactions[[#This Row],[TransType]], TransType[TransType], 0)), 1, MATCH(Transactions[[#This Row],[TransType]], TransType[TransType], 0))</f>
        <v>6</v>
      </c>
      <c r="Q83"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1097.75</v>
      </c>
      <c r="R83" s="130">
        <f>Transactions[TotalAmnt] * INDEX(TransType[], Transactions[[#This Row],[TTR]], 4)</f>
        <v>1097.75</v>
      </c>
      <c r="S83" s="97">
        <f>IF('Config'!$B$2&lt;&gt;"Yes",0,ROUND(SUMIFS(nmTransCashImpact,nmTransAccount,"="&amp;A83,nmTransDate,"&lt;="&amp;B83,nmTransTransID,"&lt;="&amp;W83),2))</f>
        <v>8684.9500000000007</v>
      </c>
      <c r="T83" s="131">
        <f>IF(INDEX(TransType[], Transactions[[#This Row],[TTR]], 6)=0, 0, Transactions[[#This Row],[Qty]]*INDEX(TransType[], Transactions[[#This Row],[TTR]], 6)*IF(AND(Transactions[[#This Row],[Qty]]&lt;0, INDEX(TransType[], Transactions[[#This Row],[TTR]], 5)=-1), -1, 1))</f>
        <v>0</v>
      </c>
      <c r="U83" s="99">
        <f>IF(Transactions[[#This Row],[Symbol]]="* Cash", 0,ROUND(SUMIFS(nmTransQtyChange,nmTransAccount,"="&amp;A83,nmTransDate,"&lt;="&amp;B83,nmTransSymbol,"="&amp;V83,nmTransTransID,"&lt;="&amp;W83),5))</f>
        <v>2313</v>
      </c>
      <c r="V83" s="132" t="str">
        <f xml:space="preserve"> IF(ISNA(VLOOKUP(Transactions[[#This Row],[SymbolName]], SymbolAlias[#All],2,FALSE)), Transactions[[#This Row],[SymbolName]], VLOOKUP(Transactions[[#This Row],[SymbolName]], SymbolAlias[#All],2,FALSE) )</f>
        <v>VWO</v>
      </c>
      <c r="W83" s="133">
        <f>ROW()</f>
        <v>83</v>
      </c>
    </row>
    <row r="84" spans="1:23" hidden="1" x14ac:dyDescent="0.25">
      <c r="A84" s="20" t="s">
        <v>230</v>
      </c>
      <c r="B84" s="22">
        <v>43374</v>
      </c>
      <c r="C84" s="23" t="s">
        <v>144</v>
      </c>
      <c r="D84" s="367"/>
      <c r="E84" s="370" t="s">
        <v>174</v>
      </c>
      <c r="F84" s="373">
        <v>2313</v>
      </c>
      <c r="G84" s="376">
        <v>164.66</v>
      </c>
      <c r="H84" s="379"/>
      <c r="I84" s="382"/>
      <c r="J84" s="385"/>
      <c r="K84" s="388"/>
      <c r="L84" s="388"/>
      <c r="M84" s="391"/>
      <c r="N84" s="388"/>
      <c r="O84" s="394"/>
      <c r="P84" s="102">
        <f>IF(ISNA(MATCH(Transactions[[#This Row],[TransType]], TransType[TransType], 0)), 1, MATCH(Transactions[[#This Row],[TransType]], TransType[TransType], 0))</f>
        <v>17</v>
      </c>
      <c r="Q84"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164.66</v>
      </c>
      <c r="R84" s="130">
        <f>Transactions[TotalAmnt] * INDEX(TransType[], Transactions[[#This Row],[TTR]], 4)</f>
        <v>-164.66</v>
      </c>
      <c r="S84" s="97">
        <f>IF('Config'!$B$2&lt;&gt;"Yes",0,ROUND(SUMIFS(nmTransCashImpact,nmTransAccount,"="&amp;A84,nmTransDate,"&lt;="&amp;B84,nmTransTransID,"&lt;="&amp;W84),2))</f>
        <v>8520.2900000000009</v>
      </c>
      <c r="T84" s="131">
        <f>IF(INDEX(TransType[], Transactions[[#This Row],[TTR]], 6)=0, 0, Transactions[[#This Row],[Qty]]*INDEX(TransType[], Transactions[[#This Row],[TTR]], 6)*IF(AND(Transactions[[#This Row],[Qty]]&lt;0, INDEX(TransType[], Transactions[[#This Row],[TTR]], 5)=-1), -1, 1))</f>
        <v>0</v>
      </c>
      <c r="U84" s="99">
        <f>IF(Transactions[[#This Row],[Symbol]]="* Cash", 0,ROUND(SUMIFS(nmTransQtyChange,nmTransAccount,"="&amp;A84,nmTransDate,"&lt;="&amp;B84,nmTransSymbol,"="&amp;V84,nmTransTransID,"&lt;="&amp;W84),5))</f>
        <v>2313</v>
      </c>
      <c r="V84" s="132" t="str">
        <f xml:space="preserve"> IF(ISNA(VLOOKUP(Transactions[[#This Row],[SymbolName]], SymbolAlias[#All],2,FALSE)), Transactions[[#This Row],[SymbolName]], VLOOKUP(Transactions[[#This Row],[SymbolName]], SymbolAlias[#All],2,FALSE) )</f>
        <v>VWO</v>
      </c>
      <c r="W84" s="133">
        <f>ROW()</f>
        <v>84</v>
      </c>
    </row>
    <row r="85" spans="1:23" hidden="1" x14ac:dyDescent="0.25">
      <c r="A85" s="20" t="s">
        <v>235</v>
      </c>
      <c r="B85" s="22">
        <v>43434</v>
      </c>
      <c r="C85" s="23" t="s">
        <v>108</v>
      </c>
      <c r="D85" s="367"/>
      <c r="E85" s="370" t="s">
        <v>175</v>
      </c>
      <c r="F85" s="373">
        <v>4776</v>
      </c>
      <c r="G85" s="376">
        <v>850.13</v>
      </c>
      <c r="H85" s="379"/>
      <c r="I85" s="382"/>
      <c r="J85" s="385"/>
      <c r="K85" s="388"/>
      <c r="L85" s="388"/>
      <c r="M85" s="391"/>
      <c r="N85" s="388"/>
      <c r="O85" s="394"/>
      <c r="P85" s="102">
        <f>IF(ISNA(MATCH(Transactions[[#This Row],[TransType]], TransType[TransType], 0)), 1, MATCH(Transactions[[#This Row],[TransType]], TransType[TransType], 0))</f>
        <v>6</v>
      </c>
      <c r="Q85"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850.13</v>
      </c>
      <c r="R85" s="130">
        <f>Transactions[TotalAmnt] * INDEX(TransType[], Transactions[[#This Row],[TTR]], 4)</f>
        <v>850.13</v>
      </c>
      <c r="S85" s="97">
        <f>IF('Config'!$B$2&lt;&gt;"Yes",0,ROUND(SUMIFS(nmTransCashImpact,nmTransAccount,"="&amp;A85,nmTransDate,"&lt;="&amp;B85,nmTransTransID,"&lt;="&amp;W85),2))</f>
        <v>20124.91</v>
      </c>
      <c r="T85" s="131">
        <f>IF(INDEX(TransType[], Transactions[[#This Row],[TTR]], 6)=0, 0, Transactions[[#This Row],[Qty]]*INDEX(TransType[], Transactions[[#This Row],[TTR]], 6)*IF(AND(Transactions[[#This Row],[Qty]]&lt;0, INDEX(TransType[], Transactions[[#This Row],[TTR]], 5)=-1), -1, 1))</f>
        <v>0</v>
      </c>
      <c r="U85" s="99">
        <f>IF(Transactions[[#This Row],[Symbol]]="* Cash", 0,ROUND(SUMIFS(nmTransQtyChange,nmTransAccount,"="&amp;A85,nmTransDate,"&lt;="&amp;B85,nmTransSymbol,"="&amp;V85,nmTransTransID,"&lt;="&amp;W85),5))</f>
        <v>4776</v>
      </c>
      <c r="V85" s="132" t="str">
        <f xml:space="preserve"> IF(ISNA(VLOOKUP(Transactions[[#This Row],[SymbolName]], SymbolAlias[#All],2,FALSE)), Transactions[[#This Row],[SymbolName]], VLOOKUP(Transactions[[#This Row],[SymbolName]], SymbolAlias[#All],2,FALSE) )</f>
        <v>XIU</v>
      </c>
      <c r="W85" s="133">
        <f>ROW()</f>
        <v>85</v>
      </c>
    </row>
    <row r="86" spans="1:23" hidden="1" x14ac:dyDescent="0.25">
      <c r="A86" s="20" t="s">
        <v>230</v>
      </c>
      <c r="B86" s="22">
        <v>43462</v>
      </c>
      <c r="C86" s="23" t="s">
        <v>108</v>
      </c>
      <c r="D86" s="367"/>
      <c r="E86" s="370" t="s">
        <v>174</v>
      </c>
      <c r="F86" s="373">
        <v>2313</v>
      </c>
      <c r="G86" s="376">
        <v>599.29999999999995</v>
      </c>
      <c r="H86" s="379"/>
      <c r="I86" s="382"/>
      <c r="J86" s="385"/>
      <c r="K86" s="388"/>
      <c r="L86" s="388"/>
      <c r="M86" s="391"/>
      <c r="N86" s="388"/>
      <c r="O86" s="394"/>
      <c r="P86" s="102">
        <f>IF(ISNA(MATCH(Transactions[[#This Row],[TransType]], TransType[TransType], 0)), 1, MATCH(Transactions[[#This Row],[TransType]], TransType[TransType], 0))</f>
        <v>6</v>
      </c>
      <c r="Q86"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599.29999999999995</v>
      </c>
      <c r="R86" s="130">
        <f>Transactions[TotalAmnt] * INDEX(TransType[], Transactions[[#This Row],[TTR]], 4)</f>
        <v>599.29999999999995</v>
      </c>
      <c r="S86" s="97">
        <f>IF('Config'!$B$2&lt;&gt;"Yes",0,ROUND(SUMIFS(nmTransCashImpact,nmTransAccount,"="&amp;A86,nmTransDate,"&lt;="&amp;B86,nmTransTransID,"&lt;="&amp;W86),2))</f>
        <v>9119.59</v>
      </c>
      <c r="T86" s="131">
        <f>IF(INDEX(TransType[], Transactions[[#This Row],[TTR]], 6)=0, 0, Transactions[[#This Row],[Qty]]*INDEX(TransType[], Transactions[[#This Row],[TTR]], 6)*IF(AND(Transactions[[#This Row],[Qty]]&lt;0, INDEX(TransType[], Transactions[[#This Row],[TTR]], 5)=-1), -1, 1))</f>
        <v>0</v>
      </c>
      <c r="U86" s="99">
        <f>IF(Transactions[[#This Row],[Symbol]]="* Cash", 0,ROUND(SUMIFS(nmTransQtyChange,nmTransAccount,"="&amp;A86,nmTransDate,"&lt;="&amp;B86,nmTransSymbol,"="&amp;V86,nmTransTransID,"&lt;="&amp;W86),5))</f>
        <v>2313</v>
      </c>
      <c r="V86" s="132" t="str">
        <f xml:space="preserve"> IF(ISNA(VLOOKUP(Transactions[[#This Row],[SymbolName]], SymbolAlias[#All],2,FALSE)), Transactions[[#This Row],[SymbolName]], VLOOKUP(Transactions[[#This Row],[SymbolName]], SymbolAlias[#All],2,FALSE) )</f>
        <v>VWO</v>
      </c>
      <c r="W86" s="133">
        <f>ROW()</f>
        <v>86</v>
      </c>
    </row>
    <row r="87" spans="1:23" hidden="1" x14ac:dyDescent="0.25">
      <c r="A87" s="20" t="s">
        <v>230</v>
      </c>
      <c r="B87" s="22">
        <v>43462</v>
      </c>
      <c r="C87" s="23" t="s">
        <v>144</v>
      </c>
      <c r="D87" s="367"/>
      <c r="E87" s="370" t="s">
        <v>174</v>
      </c>
      <c r="F87" s="373">
        <v>2313</v>
      </c>
      <c r="G87" s="376">
        <v>89.89</v>
      </c>
      <c r="H87" s="379"/>
      <c r="I87" s="382"/>
      <c r="J87" s="385"/>
      <c r="K87" s="388"/>
      <c r="L87" s="388"/>
      <c r="M87" s="391"/>
      <c r="N87" s="388"/>
      <c r="O87" s="394"/>
      <c r="P87" s="102">
        <f>IF(ISNA(MATCH(Transactions[[#This Row],[TransType]], TransType[TransType], 0)), 1, MATCH(Transactions[[#This Row],[TransType]], TransType[TransType], 0))</f>
        <v>17</v>
      </c>
      <c r="Q87" s="12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89.89</v>
      </c>
      <c r="R87" s="130">
        <f>Transactions[TotalAmnt] * INDEX(TransType[], Transactions[[#This Row],[TTR]], 4)</f>
        <v>-89.89</v>
      </c>
      <c r="S87" s="97">
        <f>IF('Config'!$B$2&lt;&gt;"Yes",0,ROUND(SUMIFS(nmTransCashImpact,nmTransAccount,"="&amp;A87,nmTransDate,"&lt;="&amp;B87,nmTransTransID,"&lt;="&amp;W87),2))</f>
        <v>9029.7000000000007</v>
      </c>
      <c r="T87" s="131">
        <f>IF(INDEX(TransType[], Transactions[[#This Row],[TTR]], 6)=0, 0, Transactions[[#This Row],[Qty]]*INDEX(TransType[], Transactions[[#This Row],[TTR]], 6)*IF(AND(Transactions[[#This Row],[Qty]]&lt;0, INDEX(TransType[], Transactions[[#This Row],[TTR]], 5)=-1), -1, 1))</f>
        <v>0</v>
      </c>
      <c r="U87" s="99">
        <f>IF(Transactions[[#This Row],[Symbol]]="* Cash", 0,ROUND(SUMIFS(nmTransQtyChange,nmTransAccount,"="&amp;A87,nmTransDate,"&lt;="&amp;B87,nmTransSymbol,"="&amp;V87,nmTransTransID,"&lt;="&amp;W87),5))</f>
        <v>2313</v>
      </c>
      <c r="V87" s="132" t="str">
        <f xml:space="preserve"> IF(ISNA(VLOOKUP(Transactions[[#This Row],[SymbolName]], SymbolAlias[#All],2,FALSE)), Transactions[[#This Row],[SymbolName]], VLOOKUP(Transactions[[#This Row],[SymbolName]], SymbolAlias[#All],2,FALSE) )</f>
        <v>VWO</v>
      </c>
      <c r="W87" s="133">
        <f>ROW()</f>
        <v>87</v>
      </c>
    </row>
    <row r="88" spans="1:23" hidden="1" x14ac:dyDescent="0.25">
      <c r="A88" s="20" t="s">
        <v>235</v>
      </c>
      <c r="B88" s="22">
        <v>43465</v>
      </c>
      <c r="C88" s="23" t="s">
        <v>125</v>
      </c>
      <c r="D88" s="24"/>
      <c r="E88" s="25" t="s">
        <v>62</v>
      </c>
      <c r="F88" s="406">
        <v>4776</v>
      </c>
      <c r="G88" s="43">
        <v>2074.5</v>
      </c>
      <c r="H88" s="30"/>
      <c r="I88" s="28"/>
      <c r="J88" s="29"/>
      <c r="K88" s="27"/>
      <c r="L88" s="27"/>
      <c r="M88" s="211"/>
      <c r="N88" s="27"/>
      <c r="O88" s="31"/>
      <c r="P88" s="362">
        <f>IF(ISNA(MATCH(Transactions[[#This Row],[TransType]], TransType[TransType], 0)), 1, MATCH(Transactions[[#This Row],[TransType]], TransType[TransType], 0))</f>
        <v>9</v>
      </c>
      <c r="Q88" s="32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2074.5</v>
      </c>
      <c r="R88" s="328">
        <f>Transactions[TotalAmnt] * INDEX(TransType[], Transactions[[#This Row],[TTR]], 4)</f>
        <v>0</v>
      </c>
      <c r="S88" s="329">
        <f>IF('Config'!$B$2&lt;&gt;"Yes",0,ROUND(SUMIFS(nmTransCashImpact,nmTransAccount,"="&amp;A88,nmTransDate,"&lt;="&amp;B88,nmTransTransID,"&lt;="&amp;W88),2))</f>
        <v>20124.91</v>
      </c>
      <c r="T88" s="363">
        <f>IF(INDEX(TransType[], Transactions[[#This Row],[TTR]], 6)=0, 0, Transactions[[#This Row],[Qty]]*INDEX(TransType[], Transactions[[#This Row],[TTR]], 6)*IF(AND(Transactions[[#This Row],[Qty]]&lt;0, INDEX(TransType[], Transactions[[#This Row],[TTR]], 5)=-1), -1, 1))</f>
        <v>0</v>
      </c>
      <c r="U88" s="330">
        <f>IF(Transactions[[#This Row],[Symbol]]="* Cash", 0,ROUND(SUMIFS(nmTransQtyChange,nmTransAccount,"="&amp;A88,nmTransDate,"&lt;="&amp;B88,nmTransSymbol,"="&amp;V88,nmTransTransID,"&lt;="&amp;W88),5))</f>
        <v>4776</v>
      </c>
      <c r="V88" s="483" t="str">
        <f xml:space="preserve"> IF(ISNA(VLOOKUP(Transactions[[#This Row],[SymbolName]], SymbolAlias[#All],2,FALSE)), Transactions[[#This Row],[SymbolName]], VLOOKUP(Transactions[[#This Row],[SymbolName]], SymbolAlias[#All],2,FALSE) )</f>
        <v>XIU</v>
      </c>
      <c r="W88" s="364">
        <f>ROW()</f>
        <v>88</v>
      </c>
    </row>
    <row r="89" spans="1:23" hidden="1" x14ac:dyDescent="0.25">
      <c r="A89" s="20" t="s">
        <v>235</v>
      </c>
      <c r="B89" s="22">
        <v>43524</v>
      </c>
      <c r="C89" s="23" t="s">
        <v>108</v>
      </c>
      <c r="D89" s="365"/>
      <c r="E89" s="368" t="s">
        <v>175</v>
      </c>
      <c r="F89" s="371">
        <v>4776</v>
      </c>
      <c r="G89" s="418">
        <v>854.9</v>
      </c>
      <c r="H89" s="377"/>
      <c r="I89" s="429"/>
      <c r="J89" s="383"/>
      <c r="K89" s="441"/>
      <c r="L89" s="441"/>
      <c r="M89" s="448"/>
      <c r="N89" s="441"/>
      <c r="O89" s="31"/>
      <c r="P89" s="362">
        <f>IF(ISNA(MATCH(Transactions[[#This Row],[TransType]], TransType[TransType], 0)), 1, MATCH(Transactions[[#This Row],[TransType]], TransType[TransType], 0))</f>
        <v>6</v>
      </c>
      <c r="Q89" s="32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854.9</v>
      </c>
      <c r="R89" s="328">
        <f>Transactions[TotalAmnt] * INDEX(TransType[], Transactions[[#This Row],[TTR]], 4)</f>
        <v>854.9</v>
      </c>
      <c r="S89" s="329">
        <f>IF('Config'!$B$2&lt;&gt;"Yes",0,ROUND(SUMIFS(nmTransCashImpact,nmTransAccount,"="&amp;A89,nmTransDate,"&lt;="&amp;B89,nmTransTransID,"&lt;="&amp;W89),2))</f>
        <v>20979.81</v>
      </c>
      <c r="T89" s="363">
        <f>IF(INDEX(TransType[], Transactions[[#This Row],[TTR]], 6)=0, 0, Transactions[[#This Row],[Qty]]*INDEX(TransType[], Transactions[[#This Row],[TTR]], 6)*IF(AND(Transactions[[#This Row],[Qty]]&lt;0, INDEX(TransType[], Transactions[[#This Row],[TTR]], 5)=-1), -1, 1))</f>
        <v>0</v>
      </c>
      <c r="U89" s="330">
        <f>IF(Transactions[[#This Row],[Symbol]]="* Cash", 0,ROUND(SUMIFS(nmTransQtyChange,nmTransAccount,"="&amp;A89,nmTransDate,"&lt;="&amp;B89,nmTransSymbol,"="&amp;V89,nmTransTransID,"&lt;="&amp;W89),5))</f>
        <v>4776</v>
      </c>
      <c r="V89" s="483" t="str">
        <f xml:space="preserve"> IF(ISNA(VLOOKUP(Transactions[[#This Row],[SymbolName]], SymbolAlias[#All],2,FALSE)), Transactions[[#This Row],[SymbolName]], VLOOKUP(Transactions[[#This Row],[SymbolName]], SymbolAlias[#All],2,FALSE) )</f>
        <v>XIU</v>
      </c>
      <c r="W89" s="364">
        <f>ROW()</f>
        <v>89</v>
      </c>
    </row>
    <row r="90" spans="1:23" hidden="1" x14ac:dyDescent="0.25">
      <c r="A90" s="20" t="s">
        <v>230</v>
      </c>
      <c r="B90" s="22">
        <v>43552</v>
      </c>
      <c r="C90" s="23" t="s">
        <v>144</v>
      </c>
      <c r="D90" s="365"/>
      <c r="E90" s="368" t="s">
        <v>174</v>
      </c>
      <c r="F90" s="371">
        <v>2313</v>
      </c>
      <c r="G90" s="418">
        <v>28.31</v>
      </c>
      <c r="H90" s="377"/>
      <c r="I90" s="429"/>
      <c r="J90" s="383"/>
      <c r="K90" s="441"/>
      <c r="L90" s="441"/>
      <c r="M90" s="448"/>
      <c r="N90" s="441"/>
      <c r="O90" s="31"/>
      <c r="P90" s="362">
        <f>IF(ISNA(MATCH(Transactions[[#This Row],[TransType]], TransType[TransType], 0)), 1, MATCH(Transactions[[#This Row],[TransType]], TransType[TransType], 0))</f>
        <v>17</v>
      </c>
      <c r="Q90" s="32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28.31</v>
      </c>
      <c r="R90" s="328">
        <f>Transactions[TotalAmnt] * INDEX(TransType[], Transactions[[#This Row],[TTR]], 4)</f>
        <v>-28.31</v>
      </c>
      <c r="S90" s="329">
        <f>IF('Config'!$B$2&lt;&gt;"Yes",0,ROUND(SUMIFS(nmTransCashImpact,nmTransAccount,"="&amp;A90,nmTransDate,"&lt;="&amp;B90,nmTransTransID,"&lt;="&amp;W90),2))</f>
        <v>9001.39</v>
      </c>
      <c r="T90" s="363">
        <f>IF(INDEX(TransType[], Transactions[[#This Row],[TTR]], 6)=0, 0, Transactions[[#This Row],[Qty]]*INDEX(TransType[], Transactions[[#This Row],[TTR]], 6)*IF(AND(Transactions[[#This Row],[Qty]]&lt;0, INDEX(TransType[], Transactions[[#This Row],[TTR]], 5)=-1), -1, 1))</f>
        <v>0</v>
      </c>
      <c r="U90" s="330">
        <f>IF(Transactions[[#This Row],[Symbol]]="* Cash", 0,ROUND(SUMIFS(nmTransQtyChange,nmTransAccount,"="&amp;A90,nmTransDate,"&lt;="&amp;B90,nmTransSymbol,"="&amp;V90,nmTransTransID,"&lt;="&amp;W90),5))</f>
        <v>2313</v>
      </c>
      <c r="V90" s="483" t="str">
        <f xml:space="preserve"> IF(ISNA(VLOOKUP(Transactions[[#This Row],[SymbolName]], SymbolAlias[#All],2,FALSE)), Transactions[[#This Row],[SymbolName]], VLOOKUP(Transactions[[#This Row],[SymbolName]], SymbolAlias[#All],2,FALSE) )</f>
        <v>VWO</v>
      </c>
      <c r="W90" s="364">
        <f>ROW()</f>
        <v>90</v>
      </c>
    </row>
    <row r="91" spans="1:23" hidden="1" x14ac:dyDescent="0.25">
      <c r="A91" s="20" t="s">
        <v>230</v>
      </c>
      <c r="B91" s="22">
        <v>43552</v>
      </c>
      <c r="C91" s="23" t="s">
        <v>108</v>
      </c>
      <c r="D91" s="365"/>
      <c r="E91" s="368" t="s">
        <v>174</v>
      </c>
      <c r="F91" s="371">
        <v>2313</v>
      </c>
      <c r="G91" s="418">
        <v>188.74</v>
      </c>
      <c r="H91" s="377"/>
      <c r="I91" s="429"/>
      <c r="J91" s="383"/>
      <c r="K91" s="441"/>
      <c r="L91" s="441"/>
      <c r="M91" s="448"/>
      <c r="N91" s="441"/>
      <c r="O91" s="31"/>
      <c r="P91" s="362">
        <f>IF(ISNA(MATCH(Transactions[[#This Row],[TransType]], TransType[TransType], 0)), 1, MATCH(Transactions[[#This Row],[TransType]], TransType[TransType], 0))</f>
        <v>6</v>
      </c>
      <c r="Q91" s="32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188.74</v>
      </c>
      <c r="R91" s="328">
        <f>Transactions[TotalAmnt] * INDEX(TransType[], Transactions[[#This Row],[TTR]], 4)</f>
        <v>188.74</v>
      </c>
      <c r="S91" s="329">
        <f>IF('Config'!$B$2&lt;&gt;"Yes",0,ROUND(SUMIFS(nmTransCashImpact,nmTransAccount,"="&amp;A91,nmTransDate,"&lt;="&amp;B91,nmTransTransID,"&lt;="&amp;W91),2))</f>
        <v>9190.1299999999992</v>
      </c>
      <c r="T91" s="363">
        <f>IF(INDEX(TransType[], Transactions[[#This Row],[TTR]], 6)=0, 0, Transactions[[#This Row],[Qty]]*INDEX(TransType[], Transactions[[#This Row],[TTR]], 6)*IF(AND(Transactions[[#This Row],[Qty]]&lt;0, INDEX(TransType[], Transactions[[#This Row],[TTR]], 5)=-1), -1, 1))</f>
        <v>0</v>
      </c>
      <c r="U91" s="330">
        <f>IF(Transactions[[#This Row],[Symbol]]="* Cash", 0,ROUND(SUMIFS(nmTransQtyChange,nmTransAccount,"="&amp;A91,nmTransDate,"&lt;="&amp;B91,nmTransSymbol,"="&amp;V91,nmTransTransID,"&lt;="&amp;W91),5))</f>
        <v>2313</v>
      </c>
      <c r="V91" s="483" t="str">
        <f xml:space="preserve"> IF(ISNA(VLOOKUP(Transactions[[#This Row],[SymbolName]], SymbolAlias[#All],2,FALSE)), Transactions[[#This Row],[SymbolName]], VLOOKUP(Transactions[[#This Row],[SymbolName]], SymbolAlias[#All],2,FALSE) )</f>
        <v>VWO</v>
      </c>
      <c r="W91" s="364">
        <f>ROW()</f>
        <v>91</v>
      </c>
    </row>
    <row r="92" spans="1:23" hidden="1" x14ac:dyDescent="0.25">
      <c r="A92" s="20" t="s">
        <v>235</v>
      </c>
      <c r="B92" s="22">
        <v>43616</v>
      </c>
      <c r="C92" s="23" t="s">
        <v>108</v>
      </c>
      <c r="D92" s="365"/>
      <c r="E92" s="368" t="s">
        <v>175</v>
      </c>
      <c r="F92" s="371">
        <v>4776</v>
      </c>
      <c r="G92" s="374">
        <v>859.68</v>
      </c>
      <c r="H92" s="377"/>
      <c r="I92" s="380"/>
      <c r="J92" s="383"/>
      <c r="K92" s="386"/>
      <c r="L92" s="386"/>
      <c r="M92" s="389"/>
      <c r="N92" s="386"/>
      <c r="O92" s="392"/>
      <c r="P92" s="362">
        <f>IF(ISNA(MATCH(Transactions[[#This Row],[TransType]], TransType[TransType], 0)), 1, MATCH(Transactions[[#This Row],[TransType]], TransType[TransType], 0))</f>
        <v>6</v>
      </c>
      <c r="Q92" s="3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859.68</v>
      </c>
      <c r="R92" s="397">
        <f>Transactions[TotalAmnt] * INDEX(TransType[], Transactions[[#This Row],[TTR]], 4)</f>
        <v>859.68</v>
      </c>
      <c r="S92" s="352">
        <f>IF('Config'!$B$2&lt;&gt;"Yes",0,ROUND(SUMIFS(nmTransCashImpact,nmTransAccount,"="&amp;A92,nmTransDate,"&lt;="&amp;B92,nmTransTransID,"&lt;="&amp;W92),2))</f>
        <v>21839.49</v>
      </c>
      <c r="T92" s="399">
        <f>IF(INDEX(TransType[], Transactions[[#This Row],[TTR]], 6)=0, 0, Transactions[[#This Row],[Qty]]*INDEX(TransType[], Transactions[[#This Row],[TTR]], 6)*IF(AND(Transactions[[#This Row],[Qty]]&lt;0, INDEX(TransType[], Transactions[[#This Row],[TTR]], 5)=-1), -1, 1))</f>
        <v>0</v>
      </c>
      <c r="U92" s="355">
        <f>IF(Transactions[[#This Row],[Symbol]]="* Cash", 0,ROUND(SUMIFS(nmTransQtyChange,nmTransAccount,"="&amp;A92,nmTransDate,"&lt;="&amp;B92,nmTransSymbol,"="&amp;V92,nmTransTransID,"&lt;="&amp;W92),5))</f>
        <v>4776</v>
      </c>
      <c r="V92" s="401" t="str">
        <f xml:space="preserve"> IF(ISNA(VLOOKUP(Transactions[[#This Row],[SymbolName]], SymbolAlias[#All],2,FALSE)), Transactions[[#This Row],[SymbolName]], VLOOKUP(Transactions[[#This Row],[SymbolName]], SymbolAlias[#All],2,FALSE) )</f>
        <v>XIU</v>
      </c>
      <c r="W92" s="403">
        <f>ROW()</f>
        <v>92</v>
      </c>
    </row>
    <row r="93" spans="1:23" hidden="1" x14ac:dyDescent="0.25">
      <c r="A93" s="20" t="s">
        <v>230</v>
      </c>
      <c r="B93" s="22">
        <v>43636</v>
      </c>
      <c r="C93" s="23" t="s">
        <v>108</v>
      </c>
      <c r="D93" s="365"/>
      <c r="E93" s="368" t="s">
        <v>174</v>
      </c>
      <c r="F93" s="371">
        <v>2313</v>
      </c>
      <c r="G93" s="374">
        <v>645.79</v>
      </c>
      <c r="H93" s="377"/>
      <c r="I93" s="380"/>
      <c r="J93" s="383"/>
      <c r="K93" s="386"/>
      <c r="L93" s="386"/>
      <c r="M93" s="389"/>
      <c r="N93" s="386"/>
      <c r="O93" s="392"/>
      <c r="P93" s="362">
        <f>IF(ISNA(MATCH(Transactions[[#This Row],[TransType]], TransType[TransType], 0)), 1, MATCH(Transactions[[#This Row],[TransType]], TransType[TransType], 0))</f>
        <v>6</v>
      </c>
      <c r="Q93" s="3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645.79</v>
      </c>
      <c r="R93" s="397">
        <f>Transactions[TotalAmnt] * INDEX(TransType[], Transactions[[#This Row],[TTR]], 4)</f>
        <v>645.79</v>
      </c>
      <c r="S93" s="352">
        <f>IF('Config'!$B$2&lt;&gt;"Yes",0,ROUND(SUMIFS(nmTransCashImpact,nmTransAccount,"="&amp;A93,nmTransDate,"&lt;="&amp;B93,nmTransTransID,"&lt;="&amp;W93),2))</f>
        <v>9835.92</v>
      </c>
      <c r="T93" s="399">
        <f>IF(INDEX(TransType[], Transactions[[#This Row],[TTR]], 6)=0, 0, Transactions[[#This Row],[Qty]]*INDEX(TransType[], Transactions[[#This Row],[TTR]], 6)*IF(AND(Transactions[[#This Row],[Qty]]&lt;0, INDEX(TransType[], Transactions[[#This Row],[TTR]], 5)=-1), -1, 1))</f>
        <v>0</v>
      </c>
      <c r="U93" s="355">
        <f>IF(Transactions[[#This Row],[Symbol]]="* Cash", 0,ROUND(SUMIFS(nmTransQtyChange,nmTransAccount,"="&amp;A93,nmTransDate,"&lt;="&amp;B93,nmTransSymbol,"="&amp;V93,nmTransTransID,"&lt;="&amp;W93),5))</f>
        <v>2313</v>
      </c>
      <c r="V93" s="401" t="str">
        <f xml:space="preserve"> IF(ISNA(VLOOKUP(Transactions[[#This Row],[SymbolName]], SymbolAlias[#All],2,FALSE)), Transactions[[#This Row],[SymbolName]], VLOOKUP(Transactions[[#This Row],[SymbolName]], SymbolAlias[#All],2,FALSE) )</f>
        <v>VWO</v>
      </c>
      <c r="W93" s="403">
        <f>ROW()</f>
        <v>93</v>
      </c>
    </row>
    <row r="94" spans="1:23" hidden="1" x14ac:dyDescent="0.25">
      <c r="A94" s="20" t="s">
        <v>230</v>
      </c>
      <c r="B94" s="22">
        <v>43636</v>
      </c>
      <c r="C94" s="23" t="s">
        <v>144</v>
      </c>
      <c r="D94" s="365"/>
      <c r="E94" s="368" t="s">
        <v>174</v>
      </c>
      <c r="F94" s="371">
        <v>2313</v>
      </c>
      <c r="G94" s="374">
        <v>96.87</v>
      </c>
      <c r="H94" s="377"/>
      <c r="I94" s="380"/>
      <c r="J94" s="383"/>
      <c r="K94" s="386"/>
      <c r="L94" s="386"/>
      <c r="M94" s="389"/>
      <c r="N94" s="386"/>
      <c r="O94" s="392"/>
      <c r="P94" s="362">
        <f>IF(ISNA(MATCH(Transactions[[#This Row],[TransType]], TransType[TransType], 0)), 1, MATCH(Transactions[[#This Row],[TransType]], TransType[TransType], 0))</f>
        <v>17</v>
      </c>
      <c r="Q94" s="3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96.87</v>
      </c>
      <c r="R94" s="397">
        <f>Transactions[TotalAmnt] * INDEX(TransType[], Transactions[[#This Row],[TTR]], 4)</f>
        <v>-96.87</v>
      </c>
      <c r="S94" s="352">
        <f>IF('Config'!$B$2&lt;&gt;"Yes",0,ROUND(SUMIFS(nmTransCashImpact,nmTransAccount,"="&amp;A94,nmTransDate,"&lt;="&amp;B94,nmTransTransID,"&lt;="&amp;W94),2))</f>
        <v>9739.0499999999993</v>
      </c>
      <c r="T94" s="399">
        <f>IF(INDEX(TransType[], Transactions[[#This Row],[TTR]], 6)=0, 0, Transactions[[#This Row],[Qty]]*INDEX(TransType[], Transactions[[#This Row],[TTR]], 6)*IF(AND(Transactions[[#This Row],[Qty]]&lt;0, INDEX(TransType[], Transactions[[#This Row],[TTR]], 5)=-1), -1, 1))</f>
        <v>0</v>
      </c>
      <c r="U94" s="355">
        <f>IF(Transactions[[#This Row],[Symbol]]="* Cash", 0,ROUND(SUMIFS(nmTransQtyChange,nmTransAccount,"="&amp;A94,nmTransDate,"&lt;="&amp;B94,nmTransSymbol,"="&amp;V94,nmTransTransID,"&lt;="&amp;W94),5))</f>
        <v>2313</v>
      </c>
      <c r="V94" s="401" t="str">
        <f xml:space="preserve"> IF(ISNA(VLOOKUP(Transactions[[#This Row],[SymbolName]], SymbolAlias[#All],2,FALSE)), Transactions[[#This Row],[SymbolName]], VLOOKUP(Transactions[[#This Row],[SymbolName]], SymbolAlias[#All],2,FALSE) )</f>
        <v>VWO</v>
      </c>
      <c r="W94" s="403">
        <f>ROW()</f>
        <v>94</v>
      </c>
    </row>
    <row r="95" spans="1:23" hidden="1" x14ac:dyDescent="0.25">
      <c r="A95" s="20" t="s">
        <v>235</v>
      </c>
      <c r="B95" s="22">
        <v>43707</v>
      </c>
      <c r="C95" s="23" t="s">
        <v>108</v>
      </c>
      <c r="D95" s="365"/>
      <c r="E95" s="368" t="s">
        <v>175</v>
      </c>
      <c r="F95" s="371">
        <v>4776</v>
      </c>
      <c r="G95" s="418">
        <v>864.46</v>
      </c>
      <c r="H95" s="377"/>
      <c r="I95" s="380"/>
      <c r="J95" s="383"/>
      <c r="K95" s="386"/>
      <c r="L95" s="386"/>
      <c r="M95" s="389"/>
      <c r="N95" s="386"/>
      <c r="O95" s="392"/>
      <c r="P95" s="362">
        <f>IF(ISNA(MATCH(Transactions[[#This Row],[TransType]], TransType[TransType], 0)), 1, MATCH(Transactions[[#This Row],[TransType]], TransType[TransType], 0))</f>
        <v>6</v>
      </c>
      <c r="Q95" s="3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864.46</v>
      </c>
      <c r="R95" s="397">
        <f>Transactions[TotalAmnt] * INDEX(TransType[], Transactions[[#This Row],[TTR]], 4)</f>
        <v>864.46</v>
      </c>
      <c r="S95" s="352">
        <f>IF('Config'!$B$2&lt;&gt;"Yes",0,ROUND(SUMIFS(nmTransCashImpact,nmTransAccount,"="&amp;A95,nmTransDate,"&lt;="&amp;B95,nmTransTransID,"&lt;="&amp;W95),2))</f>
        <v>22703.95</v>
      </c>
      <c r="T95" s="399">
        <f>IF(INDEX(TransType[], Transactions[[#This Row],[TTR]], 6)=0, 0, Transactions[[#This Row],[Qty]]*INDEX(TransType[], Transactions[[#This Row],[TTR]], 6)*IF(AND(Transactions[[#This Row],[Qty]]&lt;0, INDEX(TransType[], Transactions[[#This Row],[TTR]], 5)=-1), -1, 1))</f>
        <v>0</v>
      </c>
      <c r="U95" s="355">
        <f>IF(Transactions[[#This Row],[Symbol]]="* Cash", 0,ROUND(SUMIFS(nmTransQtyChange,nmTransAccount,"="&amp;A95,nmTransDate,"&lt;="&amp;B95,nmTransSymbol,"="&amp;V95,nmTransTransID,"&lt;="&amp;W95),5))</f>
        <v>4776</v>
      </c>
      <c r="V95" s="401" t="str">
        <f xml:space="preserve"> IF(ISNA(VLOOKUP(Transactions[[#This Row],[SymbolName]], SymbolAlias[#All],2,FALSE)), Transactions[[#This Row],[SymbolName]], VLOOKUP(Transactions[[#This Row],[SymbolName]], SymbolAlias[#All],2,FALSE) )</f>
        <v>XIU</v>
      </c>
      <c r="W95" s="403">
        <f>ROW()</f>
        <v>95</v>
      </c>
    </row>
    <row r="96" spans="1:23" hidden="1" x14ac:dyDescent="0.25">
      <c r="A96" s="20" t="s">
        <v>230</v>
      </c>
      <c r="B96" s="22">
        <v>43735</v>
      </c>
      <c r="C96" s="23" t="s">
        <v>108</v>
      </c>
      <c r="D96" s="365"/>
      <c r="E96" s="368" t="s">
        <v>174</v>
      </c>
      <c r="F96" s="371">
        <v>2313</v>
      </c>
      <c r="G96" s="374">
        <v>1199.52</v>
      </c>
      <c r="H96" s="377"/>
      <c r="I96" s="380"/>
      <c r="J96" s="383"/>
      <c r="K96" s="386"/>
      <c r="L96" s="386"/>
      <c r="M96" s="389"/>
      <c r="N96" s="386"/>
      <c r="O96" s="392"/>
      <c r="P96" s="362">
        <f>IF(ISNA(MATCH(Transactions[[#This Row],[TransType]], TransType[TransType], 0)), 1, MATCH(Transactions[[#This Row],[TransType]], TransType[TransType], 0))</f>
        <v>6</v>
      </c>
      <c r="Q96" s="3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1199.52</v>
      </c>
      <c r="R96" s="397">
        <f>Transactions[TotalAmnt] * INDEX(TransType[], Transactions[[#This Row],[TTR]], 4)</f>
        <v>1199.52</v>
      </c>
      <c r="S96" s="352">
        <f>IF('Config'!$B$2&lt;&gt;"Yes",0,ROUND(SUMIFS(nmTransCashImpact,nmTransAccount,"="&amp;A96,nmTransDate,"&lt;="&amp;B96,nmTransTransID,"&lt;="&amp;W96),2))</f>
        <v>10938.57</v>
      </c>
      <c r="T96" s="399">
        <f>IF(INDEX(TransType[], Transactions[[#This Row],[TTR]], 6)=0, 0, Transactions[[#This Row],[Qty]]*INDEX(TransType[], Transactions[[#This Row],[TTR]], 6)*IF(AND(Transactions[[#This Row],[Qty]]&lt;0, INDEX(TransType[], Transactions[[#This Row],[TTR]], 5)=-1), -1, 1))</f>
        <v>0</v>
      </c>
      <c r="U96" s="355">
        <f>IF(Transactions[[#This Row],[Symbol]]="* Cash", 0,ROUND(SUMIFS(nmTransQtyChange,nmTransAccount,"="&amp;A96,nmTransDate,"&lt;="&amp;B96,nmTransSymbol,"="&amp;V96,nmTransTransID,"&lt;="&amp;W96),5))</f>
        <v>2313</v>
      </c>
      <c r="V96" s="401" t="str">
        <f xml:space="preserve"> IF(ISNA(VLOOKUP(Transactions[[#This Row],[SymbolName]], SymbolAlias[#All],2,FALSE)), Transactions[[#This Row],[SymbolName]], VLOOKUP(Transactions[[#This Row],[SymbolName]], SymbolAlias[#All],2,FALSE) )</f>
        <v>VWO</v>
      </c>
      <c r="W96" s="403">
        <f>ROW()</f>
        <v>96</v>
      </c>
    </row>
    <row r="97" spans="1:23" hidden="1" x14ac:dyDescent="0.25">
      <c r="A97" s="20" t="s">
        <v>230</v>
      </c>
      <c r="B97" s="22">
        <v>43735</v>
      </c>
      <c r="C97" s="23" t="s">
        <v>144</v>
      </c>
      <c r="D97" s="365"/>
      <c r="E97" s="368" t="s">
        <v>174</v>
      </c>
      <c r="F97" s="371">
        <v>2313</v>
      </c>
      <c r="G97" s="374">
        <v>179.93</v>
      </c>
      <c r="H97" s="377"/>
      <c r="I97" s="380"/>
      <c r="J97" s="383"/>
      <c r="K97" s="386"/>
      <c r="L97" s="386"/>
      <c r="M97" s="389"/>
      <c r="N97" s="386"/>
      <c r="O97" s="392"/>
      <c r="P97" s="362">
        <f>IF(ISNA(MATCH(Transactions[[#This Row],[TransType]], TransType[TransType], 0)), 1, MATCH(Transactions[[#This Row],[TransType]], TransType[TransType], 0))</f>
        <v>17</v>
      </c>
      <c r="Q97" s="395">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179.93</v>
      </c>
      <c r="R97" s="397">
        <f>Transactions[TotalAmnt] * INDEX(TransType[], Transactions[[#This Row],[TTR]], 4)</f>
        <v>-179.93</v>
      </c>
      <c r="S97" s="352">
        <f>IF('Config'!$B$2&lt;&gt;"Yes",0,ROUND(SUMIFS(nmTransCashImpact,nmTransAccount,"="&amp;A97,nmTransDate,"&lt;="&amp;B97,nmTransTransID,"&lt;="&amp;W97),2))</f>
        <v>10758.64</v>
      </c>
      <c r="T97" s="399">
        <f>IF(INDEX(TransType[], Transactions[[#This Row],[TTR]], 6)=0, 0, Transactions[[#This Row],[Qty]]*INDEX(TransType[], Transactions[[#This Row],[TTR]], 6)*IF(AND(Transactions[[#This Row],[Qty]]&lt;0, INDEX(TransType[], Transactions[[#This Row],[TTR]], 5)=-1), -1, 1))</f>
        <v>0</v>
      </c>
      <c r="U97" s="355">
        <f>IF(Transactions[[#This Row],[Symbol]]="* Cash", 0,ROUND(SUMIFS(nmTransQtyChange,nmTransAccount,"="&amp;A97,nmTransDate,"&lt;="&amp;B97,nmTransSymbol,"="&amp;V97,nmTransTransID,"&lt;="&amp;W97),5))</f>
        <v>2313</v>
      </c>
      <c r="V97" s="401" t="str">
        <f xml:space="preserve"> IF(ISNA(VLOOKUP(Transactions[[#This Row],[SymbolName]], SymbolAlias[#All],2,FALSE)), Transactions[[#This Row],[SymbolName]], VLOOKUP(Transactions[[#This Row],[SymbolName]], SymbolAlias[#All],2,FALSE) )</f>
        <v>VWO</v>
      </c>
      <c r="W97" s="403">
        <f>ROW()</f>
        <v>97</v>
      </c>
    </row>
    <row r="98" spans="1:23" hidden="1" x14ac:dyDescent="0.25">
      <c r="A98" s="20" t="s">
        <v>235</v>
      </c>
      <c r="B98" s="22">
        <v>43798</v>
      </c>
      <c r="C98" s="23" t="s">
        <v>108</v>
      </c>
      <c r="D98" s="366"/>
      <c r="E98" s="369" t="s">
        <v>61</v>
      </c>
      <c r="F98" s="372">
        <v>4776</v>
      </c>
      <c r="G98" s="375">
        <v>921.77</v>
      </c>
      <c r="H98" s="378"/>
      <c r="I98" s="381"/>
      <c r="J98" s="384"/>
      <c r="K98" s="387"/>
      <c r="L98" s="387"/>
      <c r="M98" s="390"/>
      <c r="N98" s="387"/>
      <c r="O98" s="393"/>
      <c r="P98" s="362">
        <f>IF(ISNA(MATCH(Transactions[[#This Row],[TransType]], TransType[TransType], 0)), 1, MATCH(Transactions[[#This Row],[TransType]], TransType[TransType], 0))</f>
        <v>6</v>
      </c>
      <c r="Q98" s="39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921.77</v>
      </c>
      <c r="R98" s="398">
        <f>Transactions[TotalAmnt] * INDEX(TransType[], Transactions[[#This Row],[TTR]], 4)</f>
        <v>921.77</v>
      </c>
      <c r="S98" s="249">
        <f>IF('Config'!$B$2&lt;&gt;"Yes",0,ROUND(SUMIFS(nmTransCashImpact,nmTransAccount,"="&amp;A98,nmTransDate,"&lt;="&amp;B98,nmTransTransID,"&lt;="&amp;W98),2))</f>
        <v>23625.72</v>
      </c>
      <c r="T98" s="400">
        <f>IF(INDEX(TransType[], Transactions[[#This Row],[TTR]], 6)=0, 0, Transactions[[#This Row],[Qty]]*INDEX(TransType[], Transactions[[#This Row],[TTR]], 6)*IF(AND(Transactions[[#This Row],[Qty]]&lt;0, INDEX(TransType[], Transactions[[#This Row],[TTR]], 5)=-1), -1, 1))</f>
        <v>0</v>
      </c>
      <c r="U98" s="251">
        <f>IF(Transactions[[#This Row],[Symbol]]="* Cash", 0,ROUND(SUMIFS(nmTransQtyChange,nmTransAccount,"="&amp;A98,nmTransDate,"&lt;="&amp;B98,nmTransSymbol,"="&amp;V98,nmTransTransID,"&lt;="&amp;W98),5))</f>
        <v>4776</v>
      </c>
      <c r="V98" s="402" t="str">
        <f xml:space="preserve"> IF(ISNA(VLOOKUP(Transactions[[#This Row],[SymbolName]], SymbolAlias[#All],2,FALSE)), Transactions[[#This Row],[SymbolName]], VLOOKUP(Transactions[[#This Row],[SymbolName]], SymbolAlias[#All],2,FALSE) )</f>
        <v>XIU</v>
      </c>
      <c r="W98" s="404">
        <f>ROW()</f>
        <v>98</v>
      </c>
    </row>
    <row r="99" spans="1:23" hidden="1" x14ac:dyDescent="0.25">
      <c r="A99" s="20" t="s">
        <v>230</v>
      </c>
      <c r="B99" s="22">
        <v>43826</v>
      </c>
      <c r="C99" s="23" t="s">
        <v>108</v>
      </c>
      <c r="D99" s="366"/>
      <c r="E99" s="369" t="s">
        <v>174</v>
      </c>
      <c r="F99" s="372">
        <v>2313</v>
      </c>
      <c r="G99" s="375">
        <v>1293.2</v>
      </c>
      <c r="H99" s="378"/>
      <c r="I99" s="381"/>
      <c r="J99" s="384"/>
      <c r="K99" s="387"/>
      <c r="L99" s="387"/>
      <c r="M99" s="390"/>
      <c r="N99" s="387"/>
      <c r="O99" s="393"/>
      <c r="P99" s="362">
        <f>IF(ISNA(MATCH(Transactions[[#This Row],[TransType]], TransType[TransType], 0)), 1, MATCH(Transactions[[#This Row],[TransType]], TransType[TransType], 0))</f>
        <v>6</v>
      </c>
      <c r="Q99" s="39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1293.2</v>
      </c>
      <c r="R99" s="398">
        <f>Transactions[TotalAmnt] * INDEX(TransType[], Transactions[[#This Row],[TTR]], 4)</f>
        <v>1293.2</v>
      </c>
      <c r="S99" s="249">
        <f>IF('Config'!$B$2&lt;&gt;"Yes",0,ROUND(SUMIFS(nmTransCashImpact,nmTransAccount,"="&amp;A99,nmTransDate,"&lt;="&amp;B99,nmTransTransID,"&lt;="&amp;W99),2))</f>
        <v>12051.84</v>
      </c>
      <c r="T99" s="400">
        <f>IF(INDEX(TransType[], Transactions[[#This Row],[TTR]], 6)=0, 0, Transactions[[#This Row],[Qty]]*INDEX(TransType[], Transactions[[#This Row],[TTR]], 6)*IF(AND(Transactions[[#This Row],[Qty]]&lt;0, INDEX(TransType[], Transactions[[#This Row],[TTR]], 5)=-1), -1, 1))</f>
        <v>0</v>
      </c>
      <c r="U99" s="251">
        <f>IF(Transactions[[#This Row],[Symbol]]="* Cash", 0,ROUND(SUMIFS(nmTransQtyChange,nmTransAccount,"="&amp;A99,nmTransDate,"&lt;="&amp;B99,nmTransSymbol,"="&amp;V99,nmTransTransID,"&lt;="&amp;W99),5))</f>
        <v>2313</v>
      </c>
      <c r="V99" s="402" t="str">
        <f xml:space="preserve"> IF(ISNA(VLOOKUP(Transactions[[#This Row],[SymbolName]], SymbolAlias[#All],2,FALSE)), Transactions[[#This Row],[SymbolName]], VLOOKUP(Transactions[[#This Row],[SymbolName]], SymbolAlias[#All],2,FALSE) )</f>
        <v>VWO</v>
      </c>
      <c r="W99" s="404">
        <f>ROW()</f>
        <v>99</v>
      </c>
    </row>
    <row r="100" spans="1:23" hidden="1" x14ac:dyDescent="0.25">
      <c r="A100" s="20" t="s">
        <v>230</v>
      </c>
      <c r="B100" s="22">
        <v>43826</v>
      </c>
      <c r="C100" s="23" t="s">
        <v>144</v>
      </c>
      <c r="D100" s="366"/>
      <c r="E100" s="369" t="s">
        <v>174</v>
      </c>
      <c r="F100" s="372">
        <v>2313</v>
      </c>
      <c r="G100" s="375">
        <v>193.98</v>
      </c>
      <c r="H100" s="378"/>
      <c r="I100" s="381"/>
      <c r="J100" s="384"/>
      <c r="K100" s="387"/>
      <c r="L100" s="387"/>
      <c r="M100" s="390"/>
      <c r="N100" s="387"/>
      <c r="O100" s="393"/>
      <c r="P100" s="362">
        <f>IF(ISNA(MATCH(Transactions[[#This Row],[TransType]], TransType[TransType], 0)), 1, MATCH(Transactions[[#This Row],[TransType]], TransType[TransType], 0))</f>
        <v>17</v>
      </c>
      <c r="Q100" s="39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193.98</v>
      </c>
      <c r="R100" s="398">
        <f>Transactions[TotalAmnt] * INDEX(TransType[], Transactions[[#This Row],[TTR]], 4)</f>
        <v>-193.98</v>
      </c>
      <c r="S100" s="249">
        <f>IF('Config'!$B$2&lt;&gt;"Yes",0,ROUND(SUMIFS(nmTransCashImpact,nmTransAccount,"="&amp;A100,nmTransDate,"&lt;="&amp;B100,nmTransTransID,"&lt;="&amp;W100),2))</f>
        <v>11857.86</v>
      </c>
      <c r="T100" s="400">
        <f>IF(INDEX(TransType[], Transactions[[#This Row],[TTR]], 6)=0, 0, Transactions[[#This Row],[Qty]]*INDEX(TransType[], Transactions[[#This Row],[TTR]], 6)*IF(AND(Transactions[[#This Row],[Qty]]&lt;0, INDEX(TransType[], Transactions[[#This Row],[TTR]], 5)=-1), -1, 1))</f>
        <v>0</v>
      </c>
      <c r="U100" s="251">
        <f>IF(Transactions[[#This Row],[Symbol]]="* Cash", 0,ROUND(SUMIFS(nmTransQtyChange,nmTransAccount,"="&amp;A100,nmTransDate,"&lt;="&amp;B100,nmTransSymbol,"="&amp;V100,nmTransTransID,"&lt;="&amp;W100),5))</f>
        <v>2313</v>
      </c>
      <c r="V100" s="402" t="str">
        <f xml:space="preserve"> IF(ISNA(VLOOKUP(Transactions[[#This Row],[SymbolName]], SymbolAlias[#All],2,FALSE)), Transactions[[#This Row],[SymbolName]], VLOOKUP(Transactions[[#This Row],[SymbolName]], SymbolAlias[#All],2,FALSE) )</f>
        <v>VWO</v>
      </c>
      <c r="W100" s="404">
        <f>ROW()</f>
        <v>100</v>
      </c>
    </row>
    <row r="101" spans="1:23" hidden="1" x14ac:dyDescent="0.25">
      <c r="A101" s="20" t="s">
        <v>235</v>
      </c>
      <c r="B101" s="22">
        <v>43830</v>
      </c>
      <c r="C101" s="23" t="s">
        <v>128</v>
      </c>
      <c r="D101" s="24" t="s">
        <v>176</v>
      </c>
      <c r="E101" s="25" t="s">
        <v>175</v>
      </c>
      <c r="F101" s="416">
        <v>4776</v>
      </c>
      <c r="G101" s="422">
        <v>235.55</v>
      </c>
      <c r="H101" s="427"/>
      <c r="I101" s="434"/>
      <c r="J101" s="439"/>
      <c r="K101" s="446"/>
      <c r="L101" s="446"/>
      <c r="M101" s="453"/>
      <c r="N101" s="446"/>
      <c r="O101" s="457"/>
      <c r="P101" s="362">
        <f>IF(ISNA(MATCH(Transactions[[#This Row],[TransType]], TransType[TransType], 0)), 1, MATCH(Transactions[[#This Row],[TransType]], TransType[TransType], 0))</f>
        <v>10</v>
      </c>
      <c r="Q101" s="4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235.55</v>
      </c>
      <c r="R101" s="467">
        <f>Transactions[TotalAmnt] * INDEX(TransType[], Transactions[[#This Row],[TTR]], 4)</f>
        <v>235.55</v>
      </c>
      <c r="S101" s="470">
        <f>IF('Config'!$B$2&lt;&gt;"Yes",0,ROUND(SUMIFS(nmTransCashImpact,nmTransAccount,"="&amp;A101,nmTransDate,"&lt;="&amp;B101,nmTransTransID,"&lt;="&amp;W101),2))</f>
        <v>23861.27</v>
      </c>
      <c r="T101" s="476">
        <f>IF(INDEX(TransType[], Transactions[[#This Row],[TTR]], 6)=0, 0, Transactions[[#This Row],[Qty]]*INDEX(TransType[], Transactions[[#This Row],[TTR]], 6)*IF(AND(Transactions[[#This Row],[Qty]]&lt;0, INDEX(TransType[], Transactions[[#This Row],[TTR]], 5)=-1), -1, 1))</f>
        <v>0</v>
      </c>
      <c r="U101" s="479">
        <f>IF(Transactions[[#This Row],[Symbol]]="* Cash", 0,ROUND(SUMIFS(nmTransQtyChange,nmTransAccount,"="&amp;A101,nmTransDate,"&lt;="&amp;B101,nmTransSymbol,"="&amp;V101,nmTransTransID,"&lt;="&amp;W101),5))</f>
        <v>4776</v>
      </c>
      <c r="V101" s="486" t="str">
        <f xml:space="preserve"> IF(ISNA(VLOOKUP(Transactions[[#This Row],[SymbolName]], SymbolAlias[#All],2,FALSE)), Transactions[[#This Row],[SymbolName]], VLOOKUP(Transactions[[#This Row],[SymbolName]], SymbolAlias[#All],2,FALSE) )</f>
        <v>XIU</v>
      </c>
      <c r="W101" s="491">
        <f>ROW()</f>
        <v>101</v>
      </c>
    </row>
    <row r="102" spans="1:23" hidden="1" x14ac:dyDescent="0.25">
      <c r="A102" s="20" t="s">
        <v>235</v>
      </c>
      <c r="B102" s="22">
        <v>43830</v>
      </c>
      <c r="C102" s="23" t="s">
        <v>108</v>
      </c>
      <c r="D102" s="24" t="s">
        <v>176</v>
      </c>
      <c r="E102" s="25" t="s">
        <v>175</v>
      </c>
      <c r="F102" s="416">
        <v>4776</v>
      </c>
      <c r="G102" s="422">
        <v>-235.55</v>
      </c>
      <c r="H102" s="427"/>
      <c r="I102" s="434"/>
      <c r="J102" s="439"/>
      <c r="K102" s="446"/>
      <c r="L102" s="446"/>
      <c r="M102" s="453"/>
      <c r="N102" s="446"/>
      <c r="O102" s="457"/>
      <c r="P102" s="362">
        <f>IF(ISNA(MATCH(Transactions[[#This Row],[TransType]], TransType[TransType], 0)), 1, MATCH(Transactions[[#This Row],[TransType]], TransType[TransType], 0))</f>
        <v>6</v>
      </c>
      <c r="Q102" s="4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-235.55</v>
      </c>
      <c r="R102" s="467">
        <f>Transactions[TotalAmnt] * INDEX(TransType[], Transactions[[#This Row],[TTR]], 4)</f>
        <v>-235.55</v>
      </c>
      <c r="S102" s="470">
        <f>IF('Config'!$B$2&lt;&gt;"Yes",0,ROUND(SUMIFS(nmTransCashImpact,nmTransAccount,"="&amp;A102,nmTransDate,"&lt;="&amp;B102,nmTransTransID,"&lt;="&amp;W102),2))</f>
        <v>23625.72</v>
      </c>
      <c r="T102" s="476">
        <f>IF(INDEX(TransType[], Transactions[[#This Row],[TTR]], 6)=0, 0, Transactions[[#This Row],[Qty]]*INDEX(TransType[], Transactions[[#This Row],[TTR]], 6)*IF(AND(Transactions[[#This Row],[Qty]]&lt;0, INDEX(TransType[], Transactions[[#This Row],[TTR]], 5)=-1), -1, 1))</f>
        <v>0</v>
      </c>
      <c r="U102" s="479">
        <f>IF(Transactions[[#This Row],[Symbol]]="* Cash", 0,ROUND(SUMIFS(nmTransQtyChange,nmTransAccount,"="&amp;A102,nmTransDate,"&lt;="&amp;B102,nmTransSymbol,"="&amp;V102,nmTransTransID,"&lt;="&amp;W102),5))</f>
        <v>4776</v>
      </c>
      <c r="V102" s="486" t="str">
        <f xml:space="preserve"> IF(ISNA(VLOOKUP(Transactions[[#This Row],[SymbolName]], SymbolAlias[#All],2,FALSE)), Transactions[[#This Row],[SymbolName]], VLOOKUP(Transactions[[#This Row],[SymbolName]], SymbolAlias[#All],2,FALSE) )</f>
        <v>XIU</v>
      </c>
      <c r="W102" s="491">
        <f>ROW()</f>
        <v>102</v>
      </c>
    </row>
    <row r="103" spans="1:23" hidden="1" x14ac:dyDescent="0.25">
      <c r="A103" s="20" t="s">
        <v>235</v>
      </c>
      <c r="B103" s="22">
        <v>43830</v>
      </c>
      <c r="C103" s="23" t="s">
        <v>108</v>
      </c>
      <c r="D103" s="24" t="s">
        <v>176</v>
      </c>
      <c r="E103" s="25" t="s">
        <v>175</v>
      </c>
      <c r="F103" s="416">
        <v>4776</v>
      </c>
      <c r="G103" s="422">
        <v>-245.39</v>
      </c>
      <c r="H103" s="427"/>
      <c r="I103" s="434"/>
      <c r="J103" s="439"/>
      <c r="K103" s="446"/>
      <c r="L103" s="446"/>
      <c r="M103" s="453"/>
      <c r="N103" s="446"/>
      <c r="O103" s="457"/>
      <c r="P103" s="362">
        <f>IF(ISNA(MATCH(Transactions[[#This Row],[TransType]], TransType[TransType], 0)), 1, MATCH(Transactions[[#This Row],[TransType]], TransType[TransType], 0))</f>
        <v>6</v>
      </c>
      <c r="Q103" s="4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-245.39</v>
      </c>
      <c r="R103" s="467">
        <f>Transactions[TotalAmnt] * INDEX(TransType[], Transactions[[#This Row],[TTR]], 4)</f>
        <v>-245.39</v>
      </c>
      <c r="S103" s="470">
        <f>IF('Config'!$B$2&lt;&gt;"Yes",0,ROUND(SUMIFS(nmTransCashImpact,nmTransAccount,"="&amp;A103,nmTransDate,"&lt;="&amp;B103,nmTransTransID,"&lt;="&amp;W103),2))</f>
        <v>23380.33</v>
      </c>
      <c r="T103" s="476">
        <f>IF(INDEX(TransType[], Transactions[[#This Row],[TTR]], 6)=0, 0, Transactions[[#This Row],[Qty]]*INDEX(TransType[], Transactions[[#This Row],[TTR]], 6)*IF(AND(Transactions[[#This Row],[Qty]]&lt;0, INDEX(TransType[], Transactions[[#This Row],[TTR]], 5)=-1), -1, 1))</f>
        <v>0</v>
      </c>
      <c r="U103" s="479">
        <f>IF(Transactions[[#This Row],[Symbol]]="* Cash", 0,ROUND(SUMIFS(nmTransQtyChange,nmTransAccount,"="&amp;A103,nmTransDate,"&lt;="&amp;B103,nmTransSymbol,"="&amp;V103,nmTransTransID,"&lt;="&amp;W103),5))</f>
        <v>4776</v>
      </c>
      <c r="V103" s="486" t="str">
        <f xml:space="preserve"> IF(ISNA(VLOOKUP(Transactions[[#This Row],[SymbolName]], SymbolAlias[#All],2,FALSE)), Transactions[[#This Row],[SymbolName]], VLOOKUP(Transactions[[#This Row],[SymbolName]], SymbolAlias[#All],2,FALSE) )</f>
        <v>XIU</v>
      </c>
      <c r="W103" s="491">
        <f>ROW()</f>
        <v>103</v>
      </c>
    </row>
    <row r="104" spans="1:23" hidden="1" x14ac:dyDescent="0.25">
      <c r="A104" s="20" t="s">
        <v>235</v>
      </c>
      <c r="B104" s="22">
        <v>43830</v>
      </c>
      <c r="C104" s="23" t="s">
        <v>128</v>
      </c>
      <c r="D104" s="24" t="s">
        <v>176</v>
      </c>
      <c r="E104" s="25" t="s">
        <v>175</v>
      </c>
      <c r="F104" s="416">
        <v>4776</v>
      </c>
      <c r="G104" s="422">
        <v>245.39</v>
      </c>
      <c r="H104" s="427"/>
      <c r="I104" s="434"/>
      <c r="J104" s="439"/>
      <c r="K104" s="446"/>
      <c r="L104" s="446"/>
      <c r="M104" s="453"/>
      <c r="N104" s="446"/>
      <c r="O104" s="457"/>
      <c r="P104" s="362">
        <f>IF(ISNA(MATCH(Transactions[[#This Row],[TransType]], TransType[TransType], 0)), 1, MATCH(Transactions[[#This Row],[TransType]], TransType[TransType], 0))</f>
        <v>10</v>
      </c>
      <c r="Q104" s="4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245.39</v>
      </c>
      <c r="R104" s="467">
        <f>Transactions[TotalAmnt] * INDEX(TransType[], Transactions[[#This Row],[TTR]], 4)</f>
        <v>245.39</v>
      </c>
      <c r="S104" s="470">
        <f>IF('Config'!$B$2&lt;&gt;"Yes",0,ROUND(SUMIFS(nmTransCashImpact,nmTransAccount,"="&amp;A104,nmTransDate,"&lt;="&amp;B104,nmTransTransID,"&lt;="&amp;W104),2))</f>
        <v>23625.72</v>
      </c>
      <c r="T104" s="476">
        <f>IF(INDEX(TransType[], Transactions[[#This Row],[TTR]], 6)=0, 0, Transactions[[#This Row],[Qty]]*INDEX(TransType[], Transactions[[#This Row],[TTR]], 6)*IF(AND(Transactions[[#This Row],[Qty]]&lt;0, INDEX(TransType[], Transactions[[#This Row],[TTR]], 5)=-1), -1, 1))</f>
        <v>0</v>
      </c>
      <c r="U104" s="479">
        <f>IF(Transactions[[#This Row],[Symbol]]="* Cash", 0,ROUND(SUMIFS(nmTransQtyChange,nmTransAccount,"="&amp;A104,nmTransDate,"&lt;="&amp;B104,nmTransSymbol,"="&amp;V104,nmTransTransID,"&lt;="&amp;W104),5))</f>
        <v>4776</v>
      </c>
      <c r="V104" s="486" t="str">
        <f xml:space="preserve"> IF(ISNA(VLOOKUP(Transactions[[#This Row],[SymbolName]], SymbolAlias[#All],2,FALSE)), Transactions[[#This Row],[SymbolName]], VLOOKUP(Transactions[[#This Row],[SymbolName]], SymbolAlias[#All],2,FALSE) )</f>
        <v>XIU</v>
      </c>
      <c r="W104" s="491">
        <f>ROW()</f>
        <v>104</v>
      </c>
    </row>
    <row r="105" spans="1:23" hidden="1" x14ac:dyDescent="0.25">
      <c r="A105" s="20" t="s">
        <v>235</v>
      </c>
      <c r="B105" s="22">
        <v>43889</v>
      </c>
      <c r="C105" s="23" t="s">
        <v>108</v>
      </c>
      <c r="D105" s="366"/>
      <c r="E105" s="369" t="s">
        <v>175</v>
      </c>
      <c r="F105" s="372">
        <v>4776</v>
      </c>
      <c r="G105" s="375">
        <v>926.54</v>
      </c>
      <c r="H105" s="378"/>
      <c r="I105" s="381"/>
      <c r="J105" s="384"/>
      <c r="K105" s="387"/>
      <c r="L105" s="387"/>
      <c r="M105" s="390"/>
      <c r="N105" s="387"/>
      <c r="O105" s="393"/>
      <c r="P105" s="362">
        <f>IF(ISNA(MATCH(Transactions[[#This Row],[TransType]], TransType[TransType], 0)), 1, MATCH(Transactions[[#This Row],[TransType]], TransType[TransType], 0))</f>
        <v>6</v>
      </c>
      <c r="Q105" s="39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926.54</v>
      </c>
      <c r="R105" s="398">
        <f>Transactions[TotalAmnt] * INDEX(TransType[], Transactions[[#This Row],[TTR]], 4)</f>
        <v>926.54</v>
      </c>
      <c r="S105" s="249">
        <f>IF('Config'!$B$2&lt;&gt;"Yes",0,ROUND(SUMIFS(nmTransCashImpact,nmTransAccount,"="&amp;A105,nmTransDate,"&lt;="&amp;B105,nmTransTransID,"&lt;="&amp;W105),2))</f>
        <v>24552.26</v>
      </c>
      <c r="T105" s="400">
        <f>IF(INDEX(TransType[], Transactions[[#This Row],[TTR]], 6)=0, 0, Transactions[[#This Row],[Qty]]*INDEX(TransType[], Transactions[[#This Row],[TTR]], 6)*IF(AND(Transactions[[#This Row],[Qty]]&lt;0, INDEX(TransType[], Transactions[[#This Row],[TTR]], 5)=-1), -1, 1))</f>
        <v>0</v>
      </c>
      <c r="U105" s="251">
        <f>IF(Transactions[[#This Row],[Symbol]]="* Cash", 0,ROUND(SUMIFS(nmTransQtyChange,nmTransAccount,"="&amp;A105,nmTransDate,"&lt;="&amp;B105,nmTransSymbol,"="&amp;V105,nmTransTransID,"&lt;="&amp;W105),5))</f>
        <v>4776</v>
      </c>
      <c r="V105" s="402" t="str">
        <f xml:space="preserve"> IF(ISNA(VLOOKUP(Transactions[[#This Row],[SymbolName]], SymbolAlias[#All],2,FALSE)), Transactions[[#This Row],[SymbolName]], VLOOKUP(Transactions[[#This Row],[SymbolName]], SymbolAlias[#All],2,FALSE) )</f>
        <v>XIU</v>
      </c>
      <c r="W105" s="404">
        <f>ROW()</f>
        <v>105</v>
      </c>
    </row>
    <row r="106" spans="1:23" hidden="1" x14ac:dyDescent="0.25">
      <c r="A106" s="20" t="s">
        <v>230</v>
      </c>
      <c r="B106" s="22">
        <v>43916</v>
      </c>
      <c r="C106" s="23" t="s">
        <v>108</v>
      </c>
      <c r="D106" s="366"/>
      <c r="E106" s="369" t="s">
        <v>174</v>
      </c>
      <c r="F106" s="372">
        <v>2313</v>
      </c>
      <c r="G106" s="375">
        <v>134.38999999999999</v>
      </c>
      <c r="H106" s="378"/>
      <c r="I106" s="381"/>
      <c r="J106" s="384"/>
      <c r="K106" s="387"/>
      <c r="L106" s="387"/>
      <c r="M106" s="390"/>
      <c r="N106" s="387"/>
      <c r="O106" s="393"/>
      <c r="P106" s="362">
        <f>IF(ISNA(MATCH(Transactions[[#This Row],[TransType]], TransType[TransType], 0)), 1, MATCH(Transactions[[#This Row],[TransType]], TransType[TransType], 0))</f>
        <v>6</v>
      </c>
      <c r="Q106" s="39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134.38999999999999</v>
      </c>
      <c r="R106" s="398">
        <f>Transactions[TotalAmnt] * INDEX(TransType[], Transactions[[#This Row],[TTR]], 4)</f>
        <v>134.38999999999999</v>
      </c>
      <c r="S106" s="249">
        <f>IF('Config'!$B$2&lt;&gt;"Yes",0,ROUND(SUMIFS(nmTransCashImpact,nmTransAccount,"="&amp;A106,nmTransDate,"&lt;="&amp;B106,nmTransTransID,"&lt;="&amp;W106),2))</f>
        <v>11992.25</v>
      </c>
      <c r="T106" s="400">
        <f>IF(INDEX(TransType[], Transactions[[#This Row],[TTR]], 6)=0, 0, Transactions[[#This Row],[Qty]]*INDEX(TransType[], Transactions[[#This Row],[TTR]], 6)*IF(AND(Transactions[[#This Row],[Qty]]&lt;0, INDEX(TransType[], Transactions[[#This Row],[TTR]], 5)=-1), -1, 1))</f>
        <v>0</v>
      </c>
      <c r="U106" s="251">
        <f>IF(Transactions[[#This Row],[Symbol]]="* Cash", 0,ROUND(SUMIFS(nmTransQtyChange,nmTransAccount,"="&amp;A106,nmTransDate,"&lt;="&amp;B106,nmTransSymbol,"="&amp;V106,nmTransTransID,"&lt;="&amp;W106),5))</f>
        <v>2313</v>
      </c>
      <c r="V106" s="402" t="str">
        <f xml:space="preserve"> IF(ISNA(VLOOKUP(Transactions[[#This Row],[SymbolName]], SymbolAlias[#All],2,FALSE)), Transactions[[#This Row],[SymbolName]], VLOOKUP(Transactions[[#This Row],[SymbolName]], SymbolAlias[#All],2,FALSE) )</f>
        <v>VWO</v>
      </c>
      <c r="W106" s="404">
        <f>ROW()</f>
        <v>106</v>
      </c>
    </row>
    <row r="107" spans="1:23" hidden="1" x14ac:dyDescent="0.25">
      <c r="A107" s="20" t="s">
        <v>230</v>
      </c>
      <c r="B107" s="22">
        <v>43916</v>
      </c>
      <c r="C107" s="23" t="s">
        <v>144</v>
      </c>
      <c r="D107" s="366"/>
      <c r="E107" s="369" t="s">
        <v>174</v>
      </c>
      <c r="F107" s="372">
        <v>2313</v>
      </c>
      <c r="G107" s="375">
        <v>20.16</v>
      </c>
      <c r="H107" s="378"/>
      <c r="I107" s="381"/>
      <c r="J107" s="384"/>
      <c r="K107" s="387"/>
      <c r="L107" s="387"/>
      <c r="M107" s="390"/>
      <c r="N107" s="387"/>
      <c r="O107" s="393"/>
      <c r="P107" s="362">
        <f>IF(ISNA(MATCH(Transactions[[#This Row],[TransType]], TransType[TransType], 0)), 1, MATCH(Transactions[[#This Row],[TransType]], TransType[TransType], 0))</f>
        <v>17</v>
      </c>
      <c r="Q107" s="39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20.16</v>
      </c>
      <c r="R107" s="398">
        <f>Transactions[TotalAmnt] * INDEX(TransType[], Transactions[[#This Row],[TTR]], 4)</f>
        <v>-20.16</v>
      </c>
      <c r="S107" s="249">
        <f>IF('Config'!$B$2&lt;&gt;"Yes",0,ROUND(SUMIFS(nmTransCashImpact,nmTransAccount,"="&amp;A107,nmTransDate,"&lt;="&amp;B107,nmTransTransID,"&lt;="&amp;W107),2))</f>
        <v>11972.09</v>
      </c>
      <c r="T107" s="400">
        <f>IF(INDEX(TransType[], Transactions[[#This Row],[TTR]], 6)=0, 0, Transactions[[#This Row],[Qty]]*INDEX(TransType[], Transactions[[#This Row],[TTR]], 6)*IF(AND(Transactions[[#This Row],[Qty]]&lt;0, INDEX(TransType[], Transactions[[#This Row],[TTR]], 5)=-1), -1, 1))</f>
        <v>0</v>
      </c>
      <c r="U107" s="251">
        <f>IF(Transactions[[#This Row],[Symbol]]="* Cash", 0,ROUND(SUMIFS(nmTransQtyChange,nmTransAccount,"="&amp;A107,nmTransDate,"&lt;="&amp;B107,nmTransSymbol,"="&amp;V107,nmTransTransID,"&lt;="&amp;W107),5))</f>
        <v>2313</v>
      </c>
      <c r="V107" s="402" t="str">
        <f xml:space="preserve"> IF(ISNA(VLOOKUP(Transactions[[#This Row],[SymbolName]], SymbolAlias[#All],2,FALSE)), Transactions[[#This Row],[SymbolName]], VLOOKUP(Transactions[[#This Row],[SymbolName]], SymbolAlias[#All],2,FALSE) )</f>
        <v>VWO</v>
      </c>
      <c r="W107" s="404">
        <f>ROW()</f>
        <v>107</v>
      </c>
    </row>
    <row r="108" spans="1:23" hidden="1" x14ac:dyDescent="0.25">
      <c r="A108" s="20" t="s">
        <v>235</v>
      </c>
      <c r="B108" s="22">
        <v>43980</v>
      </c>
      <c r="C108" s="23" t="s">
        <v>108</v>
      </c>
      <c r="D108" s="407"/>
      <c r="E108" s="25" t="s">
        <v>175</v>
      </c>
      <c r="F108" s="412">
        <v>4776</v>
      </c>
      <c r="G108" s="417">
        <v>988.63</v>
      </c>
      <c r="H108" s="423"/>
      <c r="I108" s="428"/>
      <c r="J108" s="435"/>
      <c r="K108" s="440"/>
      <c r="L108" s="440"/>
      <c r="M108" s="447"/>
      <c r="N108" s="440"/>
      <c r="O108" s="454"/>
      <c r="P108" s="362">
        <f>IF(ISNA(MATCH(Transactions[[#This Row],[TransType]], TransType[TransType], 0)), 1, MATCH(Transactions[[#This Row],[TransType]], TransType[TransType], 0))</f>
        <v>6</v>
      </c>
      <c r="Q108"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988.63</v>
      </c>
      <c r="R108" s="464">
        <f>Transactions[TotalAmnt] * INDEX(TransType[], Transactions[[#This Row],[TTR]], 4)</f>
        <v>988.63</v>
      </c>
      <c r="S108" s="469">
        <f>IF('Config'!$B$2&lt;&gt;"Yes",0,ROUND(SUMIFS(nmTransCashImpact,nmTransAccount,"="&amp;A108,nmTransDate,"&lt;="&amp;B108,nmTransTransID,"&lt;="&amp;W108),2))</f>
        <v>25540.89</v>
      </c>
      <c r="T108" s="473">
        <f>IF(INDEX(TransType[], Transactions[[#This Row],[TTR]], 6)=0, 0, Transactions[[#This Row],[Qty]]*INDEX(TransType[], Transactions[[#This Row],[TTR]], 6)*IF(AND(Transactions[[#This Row],[Qty]]&lt;0, INDEX(TransType[], Transactions[[#This Row],[TTR]], 5)=-1), -1, 1))</f>
        <v>0</v>
      </c>
      <c r="U108" s="478">
        <f>IF(Transactions[[#This Row],[Symbol]]="* Cash", 0,ROUND(SUMIFS(nmTransQtyChange,nmTransAccount,"="&amp;A108,nmTransDate,"&lt;="&amp;B108,nmTransSymbol,"="&amp;V108,nmTransTransID,"&lt;="&amp;W108),5))</f>
        <v>4776</v>
      </c>
      <c r="V108" s="482" t="str">
        <f xml:space="preserve"> IF(ISNA(VLOOKUP(Transactions[[#This Row],[SymbolName]], SymbolAlias[#All],2,FALSE)), Transactions[[#This Row],[SymbolName]], VLOOKUP(Transactions[[#This Row],[SymbolName]], SymbolAlias[#All],2,FALSE) )</f>
        <v>XIU</v>
      </c>
      <c r="W108" s="488">
        <f>ROW()</f>
        <v>108</v>
      </c>
    </row>
    <row r="109" spans="1:23" hidden="1" x14ac:dyDescent="0.25">
      <c r="A109" s="20" t="s">
        <v>235</v>
      </c>
      <c r="B109" s="22">
        <v>43985</v>
      </c>
      <c r="C109" s="23" t="s">
        <v>96</v>
      </c>
      <c r="D109" s="407"/>
      <c r="E109" s="25" t="s">
        <v>35</v>
      </c>
      <c r="F109" s="412">
        <v>1800</v>
      </c>
      <c r="G109" s="417">
        <v>13.71</v>
      </c>
      <c r="H109" s="423">
        <v>9.99</v>
      </c>
      <c r="I109" s="428"/>
      <c r="J109" s="29" t="s">
        <v>239</v>
      </c>
      <c r="K109" s="440"/>
      <c r="L109" s="440"/>
      <c r="M109" s="447"/>
      <c r="N109" s="440"/>
      <c r="O109" s="454"/>
      <c r="P109" s="362">
        <f>IF(ISNA(MATCH(Transactions[[#This Row],[TransType]], TransType[TransType], 0)), 1, MATCH(Transactions[[#This Row],[TransType]], TransType[TransType], 0))</f>
        <v>2</v>
      </c>
      <c r="Q109"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24687.99</v>
      </c>
      <c r="R109" s="464">
        <f>Transactions[TotalAmnt] * INDEX(TransType[], Transactions[[#This Row],[TTR]], 4)</f>
        <v>-24687.99</v>
      </c>
      <c r="S109" s="469">
        <f>IF('Config'!$B$2&lt;&gt;"Yes",0,ROUND(SUMIFS(nmTransCashImpact,nmTransAccount,"="&amp;A109,nmTransDate,"&lt;="&amp;B109,nmTransTransID,"&lt;="&amp;W109),2))</f>
        <v>852.9</v>
      </c>
      <c r="T109" s="473">
        <f>IF(INDEX(TransType[], Transactions[[#This Row],[TTR]], 6)=0, 0, Transactions[[#This Row],[Qty]]*INDEX(TransType[], Transactions[[#This Row],[TTR]], 6)*IF(AND(Transactions[[#This Row],[Qty]]&lt;0, INDEX(TransType[], Transactions[[#This Row],[TTR]], 5)=-1), -1, 1))</f>
        <v>1800</v>
      </c>
      <c r="U109" s="478">
        <f>IF(Transactions[[#This Row],[Symbol]]="* Cash", 0,ROUND(SUMIFS(nmTransQtyChange,nmTransAccount,"="&amp;A109,nmTransDate,"&lt;="&amp;B109,nmTransSymbol,"="&amp;V109,nmTransTransID,"&lt;="&amp;W109),5))</f>
        <v>1800</v>
      </c>
      <c r="V109" s="482" t="str">
        <f xml:space="preserve"> IF(ISNA(VLOOKUP(Transactions[[#This Row],[SymbolName]], SymbolAlias[#All],2,FALSE)), Transactions[[#This Row],[SymbolName]], VLOOKUP(Transactions[[#This Row],[SymbolName]], SymbolAlias[#All],2,FALSE) )</f>
        <v>DLR.TO</v>
      </c>
      <c r="W109" s="488">
        <f>ROW()</f>
        <v>109</v>
      </c>
    </row>
    <row r="110" spans="1:23" hidden="1" x14ac:dyDescent="0.25">
      <c r="A110" s="20" t="s">
        <v>235</v>
      </c>
      <c r="B110" s="22">
        <v>43985</v>
      </c>
      <c r="C110" s="23" t="s">
        <v>96</v>
      </c>
      <c r="D110" s="407"/>
      <c r="E110" s="25" t="s">
        <v>35</v>
      </c>
      <c r="F110" s="412">
        <v>26</v>
      </c>
      <c r="G110" s="417">
        <v>13.71</v>
      </c>
      <c r="H110" s="423"/>
      <c r="I110" s="428"/>
      <c r="J110" s="29" t="s">
        <v>239</v>
      </c>
      <c r="K110" s="440"/>
      <c r="L110" s="440"/>
      <c r="M110" s="447"/>
      <c r="N110" s="440"/>
      <c r="O110" s="454"/>
      <c r="P110" s="362">
        <f>IF(ISNA(MATCH(Transactions[[#This Row],[TransType]], TransType[TransType], 0)), 1, MATCH(Transactions[[#This Row],[TransType]], TransType[TransType], 0))</f>
        <v>2</v>
      </c>
      <c r="Q110"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356.46</v>
      </c>
      <c r="R110" s="464">
        <f>Transactions[TotalAmnt] * INDEX(TransType[], Transactions[[#This Row],[TTR]], 4)</f>
        <v>-356.46</v>
      </c>
      <c r="S110" s="469">
        <f>IF('Config'!$B$2&lt;&gt;"Yes",0,ROUND(SUMIFS(nmTransCashImpact,nmTransAccount,"="&amp;A110,nmTransDate,"&lt;="&amp;B110,nmTransTransID,"&lt;="&amp;W110),2))</f>
        <v>496.44</v>
      </c>
      <c r="T110" s="473">
        <f>IF(INDEX(TransType[], Transactions[[#This Row],[TTR]], 6)=0, 0, Transactions[[#This Row],[Qty]]*INDEX(TransType[], Transactions[[#This Row],[TTR]], 6)*IF(AND(Transactions[[#This Row],[Qty]]&lt;0, INDEX(TransType[], Transactions[[#This Row],[TTR]], 5)=-1), -1, 1))</f>
        <v>26</v>
      </c>
      <c r="U110" s="478">
        <f>IF(Transactions[[#This Row],[Symbol]]="* Cash", 0,ROUND(SUMIFS(nmTransQtyChange,nmTransAccount,"="&amp;A110,nmTransDate,"&lt;="&amp;B110,nmTransSymbol,"="&amp;V110,nmTransTransID,"&lt;="&amp;W110),5))</f>
        <v>1826</v>
      </c>
      <c r="V110" s="482" t="str">
        <f xml:space="preserve"> IF(ISNA(VLOOKUP(Transactions[[#This Row],[SymbolName]], SymbolAlias[#All],2,FALSE)), Transactions[[#This Row],[SymbolName]], VLOOKUP(Transactions[[#This Row],[SymbolName]], SymbolAlias[#All],2,FALSE) )</f>
        <v>DLR.TO</v>
      </c>
      <c r="W110" s="488">
        <f>ROW()</f>
        <v>110</v>
      </c>
    </row>
    <row r="111" spans="1:23" hidden="1" x14ac:dyDescent="0.25">
      <c r="A111" s="20" t="s">
        <v>235</v>
      </c>
      <c r="B111" s="22">
        <v>43987</v>
      </c>
      <c r="C111" s="23" t="s">
        <v>141</v>
      </c>
      <c r="D111" s="407"/>
      <c r="E111" s="25" t="s">
        <v>35</v>
      </c>
      <c r="F111" s="412">
        <v>1826</v>
      </c>
      <c r="G111" s="417">
        <v>13.71</v>
      </c>
      <c r="H111" s="423"/>
      <c r="I111" s="428"/>
      <c r="J111" s="29" t="s">
        <v>239</v>
      </c>
      <c r="K111" s="440"/>
      <c r="L111" s="440"/>
      <c r="M111" s="447"/>
      <c r="N111" s="440"/>
      <c r="O111" s="454"/>
      <c r="P111" s="362">
        <f>IF(ISNA(MATCH(Transactions[[#This Row],[TransType]], TransType[TransType], 0)), 1, MATCH(Transactions[[#This Row],[TransType]], TransType[TransType], 0))</f>
        <v>15</v>
      </c>
      <c r="Q111"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25034.46</v>
      </c>
      <c r="R111" s="464">
        <f>Transactions[TotalAmnt] * INDEX(TransType[], Transactions[[#This Row],[TTR]], 4)</f>
        <v>0</v>
      </c>
      <c r="S111" s="469">
        <f>IF('Config'!$B$2&lt;&gt;"Yes",0,ROUND(SUMIFS(nmTransCashImpact,nmTransAccount,"="&amp;A111,nmTransDate,"&lt;="&amp;B111,nmTransTransID,"&lt;="&amp;W111),2))</f>
        <v>496.44</v>
      </c>
      <c r="T111" s="473">
        <f>IF(INDEX(TransType[], Transactions[[#This Row],[TTR]], 6)=0, 0, Transactions[[#This Row],[Qty]]*INDEX(TransType[], Transactions[[#This Row],[TTR]], 6)*IF(AND(Transactions[[#This Row],[Qty]]&lt;0, INDEX(TransType[], Transactions[[#This Row],[TTR]], 5)=-1), -1, 1))</f>
        <v>-1826</v>
      </c>
      <c r="U111" s="478">
        <f>IF(Transactions[[#This Row],[Symbol]]="* Cash", 0,ROUND(SUMIFS(nmTransQtyChange,nmTransAccount,"="&amp;A111,nmTransDate,"&lt;="&amp;B111,nmTransSymbol,"="&amp;V111,nmTransTransID,"&lt;="&amp;W111),5))</f>
        <v>0</v>
      </c>
      <c r="V111" s="482" t="str">
        <f xml:space="preserve"> IF(ISNA(VLOOKUP(Transactions[[#This Row],[SymbolName]], SymbolAlias[#All],2,FALSE)), Transactions[[#This Row],[SymbolName]], VLOOKUP(Transactions[[#This Row],[SymbolName]], SymbolAlias[#All],2,FALSE) )</f>
        <v>DLR.TO</v>
      </c>
      <c r="W111" s="488">
        <f>ROW()</f>
        <v>111</v>
      </c>
    </row>
    <row r="112" spans="1:23" hidden="1" x14ac:dyDescent="0.25">
      <c r="A112" s="20" t="s">
        <v>230</v>
      </c>
      <c r="B112" s="22">
        <v>43987</v>
      </c>
      <c r="C112" s="23" t="s">
        <v>137</v>
      </c>
      <c r="D112" s="407"/>
      <c r="E112" s="25" t="s">
        <v>37</v>
      </c>
      <c r="F112" s="412">
        <v>1826</v>
      </c>
      <c r="G112" s="417">
        <v>10.11</v>
      </c>
      <c r="H112" s="423"/>
      <c r="I112" s="428"/>
      <c r="J112" s="29" t="s">
        <v>239</v>
      </c>
      <c r="K112" s="440"/>
      <c r="L112" s="440"/>
      <c r="M112" s="447"/>
      <c r="N112" s="440"/>
      <c r="O112" s="454"/>
      <c r="P112" s="362">
        <f>IF(ISNA(MATCH(Transactions[[#This Row],[TransType]], TransType[TransType], 0)), 1, MATCH(Transactions[[#This Row],[TransType]], TransType[TransType], 0))</f>
        <v>14</v>
      </c>
      <c r="Q112"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18460.86</v>
      </c>
      <c r="R112" s="464">
        <f>Transactions[TotalAmnt] * INDEX(TransType[], Transactions[[#This Row],[TTR]], 4)</f>
        <v>0</v>
      </c>
      <c r="S112" s="469">
        <f>IF('Config'!$B$2&lt;&gt;"Yes",0,ROUND(SUMIFS(nmTransCashImpact,nmTransAccount,"="&amp;A112,nmTransDate,"&lt;="&amp;B112,nmTransTransID,"&lt;="&amp;W112),2))</f>
        <v>11972.09</v>
      </c>
      <c r="T112" s="473">
        <f>IF(INDEX(TransType[], Transactions[[#This Row],[TTR]], 6)=0, 0, Transactions[[#This Row],[Qty]]*INDEX(TransType[], Transactions[[#This Row],[TTR]], 6)*IF(AND(Transactions[[#This Row],[Qty]]&lt;0, INDEX(TransType[], Transactions[[#This Row],[TTR]], 5)=-1), -1, 1))</f>
        <v>1826</v>
      </c>
      <c r="U112" s="478">
        <f>IF(Transactions[[#This Row],[Symbol]]="* Cash", 0,ROUND(SUMIFS(nmTransQtyChange,nmTransAccount,"="&amp;A112,nmTransDate,"&lt;="&amp;B112,nmTransSymbol,"="&amp;V112,nmTransTransID,"&lt;="&amp;W112),5))</f>
        <v>1826</v>
      </c>
      <c r="V112" s="482" t="str">
        <f xml:space="preserve"> IF(ISNA(VLOOKUP(Transactions[[#This Row],[SymbolName]], SymbolAlias[#All],2,FALSE)), Transactions[[#This Row],[SymbolName]], VLOOKUP(Transactions[[#This Row],[SymbolName]], SymbolAlias[#All],2,FALSE) )</f>
        <v>DLR-U.TO</v>
      </c>
      <c r="W112" s="488">
        <f>ROW()</f>
        <v>112</v>
      </c>
    </row>
    <row r="113" spans="1:23" hidden="1" x14ac:dyDescent="0.25">
      <c r="A113" s="20" t="s">
        <v>230</v>
      </c>
      <c r="B113" s="22">
        <v>43987</v>
      </c>
      <c r="C113" s="23" t="s">
        <v>131</v>
      </c>
      <c r="D113" s="407"/>
      <c r="E113" s="25" t="s">
        <v>37</v>
      </c>
      <c r="F113" s="412">
        <v>1800</v>
      </c>
      <c r="G113" s="417">
        <v>10.11</v>
      </c>
      <c r="H113" s="423">
        <v>9.99</v>
      </c>
      <c r="I113" s="428"/>
      <c r="J113" s="29" t="s">
        <v>239</v>
      </c>
      <c r="K113" s="440"/>
      <c r="L113" s="440"/>
      <c r="M113" s="447"/>
      <c r="N113" s="440"/>
      <c r="O113" s="454"/>
      <c r="P113" s="362">
        <f>IF(ISNA(MATCH(Transactions[[#This Row],[TransType]], TransType[TransType], 0)), 1, MATCH(Transactions[[#This Row],[TransType]], TransType[TransType], 0))</f>
        <v>11</v>
      </c>
      <c r="Q113"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18188.009999999998</v>
      </c>
      <c r="R113" s="464">
        <f>Transactions[TotalAmnt] * INDEX(TransType[], Transactions[[#This Row],[TTR]], 4)</f>
        <v>18188.009999999998</v>
      </c>
      <c r="S113" s="469">
        <f>IF('Config'!$B$2&lt;&gt;"Yes",0,ROUND(SUMIFS(nmTransCashImpact,nmTransAccount,"="&amp;A113,nmTransDate,"&lt;="&amp;B113,nmTransTransID,"&lt;="&amp;W113),2))</f>
        <v>30160.1</v>
      </c>
      <c r="T113" s="473">
        <f>IF(INDEX(TransType[], Transactions[[#This Row],[TTR]], 6)=0, 0, Transactions[[#This Row],[Qty]]*INDEX(TransType[], Transactions[[#This Row],[TTR]], 6)*IF(AND(Transactions[[#This Row],[Qty]]&lt;0, INDEX(TransType[], Transactions[[#This Row],[TTR]], 5)=-1), -1, 1))</f>
        <v>-1800</v>
      </c>
      <c r="U113" s="478">
        <f>IF(Transactions[[#This Row],[Symbol]]="* Cash", 0,ROUND(SUMIFS(nmTransQtyChange,nmTransAccount,"="&amp;A113,nmTransDate,"&lt;="&amp;B113,nmTransSymbol,"="&amp;V113,nmTransTransID,"&lt;="&amp;W113),5))</f>
        <v>26</v>
      </c>
      <c r="V113" s="482" t="str">
        <f xml:space="preserve"> IF(ISNA(VLOOKUP(Transactions[[#This Row],[SymbolName]], SymbolAlias[#All],2,FALSE)), Transactions[[#This Row],[SymbolName]], VLOOKUP(Transactions[[#This Row],[SymbolName]], SymbolAlias[#All],2,FALSE) )</f>
        <v>DLR-U.TO</v>
      </c>
      <c r="W113" s="488">
        <f>ROW()</f>
        <v>113</v>
      </c>
    </row>
    <row r="114" spans="1:23" hidden="1" x14ac:dyDescent="0.25">
      <c r="A114" s="20" t="s">
        <v>230</v>
      </c>
      <c r="B114" s="22">
        <v>43987</v>
      </c>
      <c r="C114" s="23" t="s">
        <v>131</v>
      </c>
      <c r="D114" s="407"/>
      <c r="E114" s="25" t="s">
        <v>37</v>
      </c>
      <c r="F114" s="412">
        <v>26</v>
      </c>
      <c r="G114" s="417">
        <v>10.11</v>
      </c>
      <c r="H114" s="423"/>
      <c r="I114" s="428"/>
      <c r="J114" s="29" t="s">
        <v>239</v>
      </c>
      <c r="K114" s="440"/>
      <c r="L114" s="440"/>
      <c r="M114" s="447"/>
      <c r="N114" s="440"/>
      <c r="O114" s="454"/>
      <c r="P114" s="362">
        <f>IF(ISNA(MATCH(Transactions[[#This Row],[TransType]], TransType[TransType], 0)), 1, MATCH(Transactions[[#This Row],[TransType]], TransType[TransType], 0))</f>
        <v>11</v>
      </c>
      <c r="Q114"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262.86</v>
      </c>
      <c r="R114" s="464">
        <f>Transactions[TotalAmnt] * INDEX(TransType[], Transactions[[#This Row],[TTR]], 4)</f>
        <v>262.86</v>
      </c>
      <c r="S114" s="469">
        <f>IF('Config'!$B$2&lt;&gt;"Yes",0,ROUND(SUMIFS(nmTransCashImpact,nmTransAccount,"="&amp;A114,nmTransDate,"&lt;="&amp;B114,nmTransTransID,"&lt;="&amp;W114),2))</f>
        <v>30422.959999999999</v>
      </c>
      <c r="T114" s="473">
        <f>IF(INDEX(TransType[], Transactions[[#This Row],[TTR]], 6)=0, 0, Transactions[[#This Row],[Qty]]*INDEX(TransType[], Transactions[[#This Row],[TTR]], 6)*IF(AND(Transactions[[#This Row],[Qty]]&lt;0, INDEX(TransType[], Transactions[[#This Row],[TTR]], 5)=-1), -1, 1))</f>
        <v>-26</v>
      </c>
      <c r="U114" s="478">
        <f>IF(Transactions[[#This Row],[Symbol]]="* Cash", 0,ROUND(SUMIFS(nmTransQtyChange,nmTransAccount,"="&amp;A114,nmTransDate,"&lt;="&amp;B114,nmTransSymbol,"="&amp;V114,nmTransTransID,"&lt;="&amp;W114),5))</f>
        <v>0</v>
      </c>
      <c r="V114" s="482" t="str">
        <f xml:space="preserve"> IF(ISNA(VLOOKUP(Transactions[[#This Row],[SymbolName]], SymbolAlias[#All],2,FALSE)), Transactions[[#This Row],[SymbolName]], VLOOKUP(Transactions[[#This Row],[SymbolName]], SymbolAlias[#All],2,FALSE) )</f>
        <v>DLR-U.TO</v>
      </c>
      <c r="W114" s="488">
        <f>ROW()</f>
        <v>114</v>
      </c>
    </row>
    <row r="115" spans="1:23" hidden="1" x14ac:dyDescent="0.25">
      <c r="A115" s="20" t="s">
        <v>230</v>
      </c>
      <c r="B115" s="22">
        <v>44007</v>
      </c>
      <c r="C115" s="23" t="s">
        <v>108</v>
      </c>
      <c r="D115" s="407"/>
      <c r="E115" s="25" t="s">
        <v>174</v>
      </c>
      <c r="F115" s="412">
        <v>2313</v>
      </c>
      <c r="G115" s="417">
        <v>393.21</v>
      </c>
      <c r="H115" s="423"/>
      <c r="I115" s="428"/>
      <c r="J115" s="435"/>
      <c r="K115" s="440"/>
      <c r="L115" s="440"/>
      <c r="M115" s="447"/>
      <c r="N115" s="440"/>
      <c r="O115" s="454"/>
      <c r="P115" s="362">
        <f>IF(ISNA(MATCH(Transactions[[#This Row],[TransType]], TransType[TransType], 0)), 1, MATCH(Transactions[[#This Row],[TransType]], TransType[TransType], 0))</f>
        <v>6</v>
      </c>
      <c r="Q115"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393.21</v>
      </c>
      <c r="R115" s="464">
        <f>Transactions[TotalAmnt] * INDEX(TransType[], Transactions[[#This Row],[TTR]], 4)</f>
        <v>393.21</v>
      </c>
      <c r="S115" s="469">
        <f>IF('Config'!$B$2&lt;&gt;"Yes",0,ROUND(SUMIFS(nmTransCashImpact,nmTransAccount,"="&amp;A115,nmTransDate,"&lt;="&amp;B115,nmTransTransID,"&lt;="&amp;W115),2))</f>
        <v>30816.17</v>
      </c>
      <c r="T115" s="473">
        <f>IF(INDEX(TransType[], Transactions[[#This Row],[TTR]], 6)=0, 0, Transactions[[#This Row],[Qty]]*INDEX(TransType[], Transactions[[#This Row],[TTR]], 6)*IF(AND(Transactions[[#This Row],[Qty]]&lt;0, INDEX(TransType[], Transactions[[#This Row],[TTR]], 5)=-1), -1, 1))</f>
        <v>0</v>
      </c>
      <c r="U115" s="478">
        <f>IF(Transactions[[#This Row],[Symbol]]="* Cash", 0,ROUND(SUMIFS(nmTransQtyChange,nmTransAccount,"="&amp;A115,nmTransDate,"&lt;="&amp;B115,nmTransSymbol,"="&amp;V115,nmTransTransID,"&lt;="&amp;W115),5))</f>
        <v>2313</v>
      </c>
      <c r="V115" s="482" t="str">
        <f xml:space="preserve"> IF(ISNA(VLOOKUP(Transactions[[#This Row],[SymbolName]], SymbolAlias[#All],2,FALSE)), Transactions[[#This Row],[SymbolName]], VLOOKUP(Transactions[[#This Row],[SymbolName]], SymbolAlias[#All],2,FALSE) )</f>
        <v>VWO</v>
      </c>
      <c r="W115" s="488">
        <f>ROW()</f>
        <v>115</v>
      </c>
    </row>
    <row r="116" spans="1:23" hidden="1" x14ac:dyDescent="0.25">
      <c r="A116" s="20" t="s">
        <v>230</v>
      </c>
      <c r="B116" s="22">
        <v>44007</v>
      </c>
      <c r="C116" s="23" t="s">
        <v>144</v>
      </c>
      <c r="D116" s="407"/>
      <c r="E116" s="25" t="s">
        <v>174</v>
      </c>
      <c r="F116" s="412">
        <v>2313</v>
      </c>
      <c r="G116" s="417">
        <v>58.98</v>
      </c>
      <c r="H116" s="423"/>
      <c r="I116" s="428"/>
      <c r="J116" s="435"/>
      <c r="K116" s="440"/>
      <c r="L116" s="440"/>
      <c r="M116" s="447"/>
      <c r="N116" s="440"/>
      <c r="O116" s="454"/>
      <c r="P116" s="362">
        <f>IF(ISNA(MATCH(Transactions[[#This Row],[TransType]], TransType[TransType], 0)), 1, MATCH(Transactions[[#This Row],[TransType]], TransType[TransType], 0))</f>
        <v>17</v>
      </c>
      <c r="Q116"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58.98</v>
      </c>
      <c r="R116" s="464">
        <f>Transactions[TotalAmnt] * INDEX(TransType[], Transactions[[#This Row],[TTR]], 4)</f>
        <v>-58.98</v>
      </c>
      <c r="S116" s="469">
        <f>IF('Config'!$B$2&lt;&gt;"Yes",0,ROUND(SUMIFS(nmTransCashImpact,nmTransAccount,"="&amp;A116,nmTransDate,"&lt;="&amp;B116,nmTransTransID,"&lt;="&amp;W116),2))</f>
        <v>30757.19</v>
      </c>
      <c r="T116" s="473">
        <f>IF(INDEX(TransType[], Transactions[[#This Row],[TTR]], 6)=0, 0, Transactions[[#This Row],[Qty]]*INDEX(TransType[], Transactions[[#This Row],[TTR]], 6)*IF(AND(Transactions[[#This Row],[Qty]]&lt;0, INDEX(TransType[], Transactions[[#This Row],[TTR]], 5)=-1), -1, 1))</f>
        <v>0</v>
      </c>
      <c r="U116" s="478">
        <f>IF(Transactions[[#This Row],[Symbol]]="* Cash", 0,ROUND(SUMIFS(nmTransQtyChange,nmTransAccount,"="&amp;A116,nmTransDate,"&lt;="&amp;B116,nmTransSymbol,"="&amp;V116,nmTransTransID,"&lt;="&amp;W116),5))</f>
        <v>2313</v>
      </c>
      <c r="V116" s="482" t="str">
        <f xml:space="preserve"> IF(ISNA(VLOOKUP(Transactions[[#This Row],[SymbolName]], SymbolAlias[#All],2,FALSE)), Transactions[[#This Row],[SymbolName]], VLOOKUP(Transactions[[#This Row],[SymbolName]], SymbolAlias[#All],2,FALSE) )</f>
        <v>VWO</v>
      </c>
      <c r="W116" s="488">
        <f>ROW()</f>
        <v>116</v>
      </c>
    </row>
    <row r="117" spans="1:23" hidden="1" x14ac:dyDescent="0.25">
      <c r="A117" s="20" t="s">
        <v>235</v>
      </c>
      <c r="B117" s="22">
        <v>44074</v>
      </c>
      <c r="C117" s="23" t="s">
        <v>108</v>
      </c>
      <c r="D117" s="407"/>
      <c r="E117" s="25" t="s">
        <v>175</v>
      </c>
      <c r="F117" s="412">
        <v>4776</v>
      </c>
      <c r="G117" s="417">
        <v>902.66</v>
      </c>
      <c r="H117" s="423"/>
      <c r="I117" s="428"/>
      <c r="J117" s="435"/>
      <c r="K117" s="440"/>
      <c r="L117" s="440"/>
      <c r="M117" s="447"/>
      <c r="N117" s="440"/>
      <c r="O117" s="454"/>
      <c r="P117" s="362">
        <f>IF(ISNA(MATCH(Transactions[[#This Row],[TransType]], TransType[TransType], 0)), 1, MATCH(Transactions[[#This Row],[TransType]], TransType[TransType], 0))</f>
        <v>6</v>
      </c>
      <c r="Q117"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902.66</v>
      </c>
      <c r="R117" s="464">
        <f>Transactions[TotalAmnt] * INDEX(TransType[], Transactions[[#This Row],[TTR]], 4)</f>
        <v>902.66</v>
      </c>
      <c r="S117" s="469">
        <f>IF('Config'!$B$2&lt;&gt;"Yes",0,ROUND(SUMIFS(nmTransCashImpact,nmTransAccount,"="&amp;A117,nmTransDate,"&lt;="&amp;B117,nmTransTransID,"&lt;="&amp;W117),2))</f>
        <v>1399.1</v>
      </c>
      <c r="T117" s="473">
        <f>IF(INDEX(TransType[], Transactions[[#This Row],[TTR]], 6)=0, 0, Transactions[[#This Row],[Qty]]*INDEX(TransType[], Transactions[[#This Row],[TTR]], 6)*IF(AND(Transactions[[#This Row],[Qty]]&lt;0, INDEX(TransType[], Transactions[[#This Row],[TTR]], 5)=-1), -1, 1))</f>
        <v>0</v>
      </c>
      <c r="U117" s="478">
        <f>IF(Transactions[[#This Row],[Symbol]]="* Cash", 0,ROUND(SUMIFS(nmTransQtyChange,nmTransAccount,"="&amp;A117,nmTransDate,"&lt;="&amp;B117,nmTransSymbol,"="&amp;V117,nmTransTransID,"&lt;="&amp;W117),5))</f>
        <v>4776</v>
      </c>
      <c r="V117" s="482" t="str">
        <f xml:space="preserve"> IF(ISNA(VLOOKUP(Transactions[[#This Row],[SymbolName]], SymbolAlias[#All],2,FALSE)), Transactions[[#This Row],[SymbolName]], VLOOKUP(Transactions[[#This Row],[SymbolName]], SymbolAlias[#All],2,FALSE) )</f>
        <v>XIU</v>
      </c>
      <c r="W117" s="488">
        <f>ROW()</f>
        <v>117</v>
      </c>
    </row>
    <row r="118" spans="1:23" hidden="1" x14ac:dyDescent="0.25">
      <c r="A118" s="20" t="s">
        <v>230</v>
      </c>
      <c r="B118" s="22">
        <v>44098</v>
      </c>
      <c r="C118" s="23" t="s">
        <v>108</v>
      </c>
      <c r="D118" s="407"/>
      <c r="E118" s="25" t="s">
        <v>174</v>
      </c>
      <c r="F118" s="412">
        <v>2313</v>
      </c>
      <c r="G118" s="417">
        <v>984.41</v>
      </c>
      <c r="H118" s="423"/>
      <c r="I118" s="428"/>
      <c r="J118" s="435"/>
      <c r="K118" s="440"/>
      <c r="L118" s="440"/>
      <c r="M118" s="447"/>
      <c r="N118" s="440"/>
      <c r="O118" s="454"/>
      <c r="P118" s="362">
        <f>IF(ISNA(MATCH(Transactions[[#This Row],[TransType]], TransType[TransType], 0)), 1, MATCH(Transactions[[#This Row],[TransType]], TransType[TransType], 0))</f>
        <v>6</v>
      </c>
      <c r="Q118"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984.41</v>
      </c>
      <c r="R118" s="464">
        <f>Transactions[TotalAmnt] * INDEX(TransType[], Transactions[[#This Row],[TTR]], 4)</f>
        <v>984.41</v>
      </c>
      <c r="S118" s="469">
        <f>IF('Config'!$B$2&lt;&gt;"Yes",0,ROUND(SUMIFS(nmTransCashImpact,nmTransAccount,"="&amp;A118,nmTransDate,"&lt;="&amp;B118,nmTransTransID,"&lt;="&amp;W118),2))</f>
        <v>31741.599999999999</v>
      </c>
      <c r="T118" s="473">
        <f>IF(INDEX(TransType[], Transactions[[#This Row],[TTR]], 6)=0, 0, Transactions[[#This Row],[Qty]]*INDEX(TransType[], Transactions[[#This Row],[TTR]], 6)*IF(AND(Transactions[[#This Row],[Qty]]&lt;0, INDEX(TransType[], Transactions[[#This Row],[TTR]], 5)=-1), -1, 1))</f>
        <v>0</v>
      </c>
      <c r="U118" s="478">
        <f>IF(Transactions[[#This Row],[Symbol]]="* Cash", 0,ROUND(SUMIFS(nmTransQtyChange,nmTransAccount,"="&amp;A118,nmTransDate,"&lt;="&amp;B118,nmTransSymbol,"="&amp;V118,nmTransTransID,"&lt;="&amp;W118),5))</f>
        <v>2313</v>
      </c>
      <c r="V118" s="482" t="str">
        <f xml:space="preserve"> IF(ISNA(VLOOKUP(Transactions[[#This Row],[SymbolName]], SymbolAlias[#All],2,FALSE)), Transactions[[#This Row],[SymbolName]], VLOOKUP(Transactions[[#This Row],[SymbolName]], SymbolAlias[#All],2,FALSE) )</f>
        <v>VWO</v>
      </c>
      <c r="W118" s="488">
        <f>ROW()</f>
        <v>118</v>
      </c>
    </row>
    <row r="119" spans="1:23" hidden="1" x14ac:dyDescent="0.25">
      <c r="A119" s="20" t="s">
        <v>230</v>
      </c>
      <c r="B119" s="22">
        <v>44098</v>
      </c>
      <c r="C119" s="23" t="s">
        <v>144</v>
      </c>
      <c r="D119" s="407"/>
      <c r="E119" s="25" t="s">
        <v>174</v>
      </c>
      <c r="F119" s="412">
        <v>2313</v>
      </c>
      <c r="G119" s="417">
        <v>147.66</v>
      </c>
      <c r="H119" s="423"/>
      <c r="I119" s="428"/>
      <c r="J119" s="435"/>
      <c r="K119" s="440"/>
      <c r="L119" s="440"/>
      <c r="M119" s="447"/>
      <c r="N119" s="440"/>
      <c r="O119" s="454"/>
      <c r="P119" s="362">
        <f>IF(ISNA(MATCH(Transactions[[#This Row],[TransType]], TransType[TransType], 0)), 1, MATCH(Transactions[[#This Row],[TransType]], TransType[TransType], 0))</f>
        <v>17</v>
      </c>
      <c r="Q119" s="45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147.66</v>
      </c>
      <c r="R119" s="464">
        <f>Transactions[TotalAmnt] * INDEX(TransType[], Transactions[[#This Row],[TTR]], 4)</f>
        <v>-147.66</v>
      </c>
      <c r="S119" s="469">
        <f>IF('Config'!$B$2&lt;&gt;"Yes",0,ROUND(SUMIFS(nmTransCashImpact,nmTransAccount,"="&amp;A119,nmTransDate,"&lt;="&amp;B119,nmTransTransID,"&lt;="&amp;W119),2))</f>
        <v>31593.94</v>
      </c>
      <c r="T119" s="473">
        <f>IF(INDEX(TransType[], Transactions[[#This Row],[TTR]], 6)=0, 0, Transactions[[#This Row],[Qty]]*INDEX(TransType[], Transactions[[#This Row],[TTR]], 6)*IF(AND(Transactions[[#This Row],[Qty]]&lt;0, INDEX(TransType[], Transactions[[#This Row],[TTR]], 5)=-1), -1, 1))</f>
        <v>0</v>
      </c>
      <c r="U119" s="478">
        <f>IF(Transactions[[#This Row],[Symbol]]="* Cash", 0,ROUND(SUMIFS(nmTransQtyChange,nmTransAccount,"="&amp;A119,nmTransDate,"&lt;="&amp;B119,nmTransSymbol,"="&amp;V119,nmTransTransID,"&lt;="&amp;W119),5))</f>
        <v>2313</v>
      </c>
      <c r="V119" s="482" t="str">
        <f xml:space="preserve"> IF(ISNA(VLOOKUP(Transactions[[#This Row],[SymbolName]], SymbolAlias[#All],2,FALSE)), Transactions[[#This Row],[SymbolName]], VLOOKUP(Transactions[[#This Row],[SymbolName]], SymbolAlias[#All],2,FALSE) )</f>
        <v>VWO</v>
      </c>
      <c r="W119" s="488">
        <f>ROW()</f>
        <v>119</v>
      </c>
    </row>
    <row r="120" spans="1:23" hidden="1" x14ac:dyDescent="0.25">
      <c r="A120" s="20" t="s">
        <v>235</v>
      </c>
      <c r="B120" s="22">
        <v>44165</v>
      </c>
      <c r="C120" s="23" t="s">
        <v>108</v>
      </c>
      <c r="D120" s="408"/>
      <c r="E120" s="25" t="s">
        <v>175</v>
      </c>
      <c r="F120" s="413">
        <v>4776</v>
      </c>
      <c r="G120" s="419">
        <v>950.42</v>
      </c>
      <c r="H120" s="424"/>
      <c r="I120" s="430"/>
      <c r="J120" s="436"/>
      <c r="K120" s="442"/>
      <c r="L120" s="442"/>
      <c r="M120" s="449"/>
      <c r="N120" s="442"/>
      <c r="O120" s="456"/>
      <c r="P120" s="362">
        <f>IF(ISNA(MATCH(Transactions[[#This Row],[TransType]], TransType[TransType], 0)), 1, MATCH(Transactions[[#This Row],[TransType]], TransType[TransType], 0))</f>
        <v>6</v>
      </c>
      <c r="Q120" s="461">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950.42</v>
      </c>
      <c r="R120" s="466">
        <f>Transactions[TotalAmnt] * INDEX(TransType[], Transactions[[#This Row],[TTR]], 4)</f>
        <v>950.42</v>
      </c>
      <c r="S120" s="471">
        <f>IF('Config'!$B$2&lt;&gt;"Yes",0,ROUND(SUMIFS(nmTransCashImpact,nmTransAccount,"="&amp;A120,nmTransDate,"&lt;="&amp;B120,nmTransTransID,"&lt;="&amp;W120),2))</f>
        <v>2349.52</v>
      </c>
      <c r="T120" s="475">
        <f>IF(INDEX(TransType[], Transactions[[#This Row],[TTR]], 6)=0, 0, Transactions[[#This Row],[Qty]]*INDEX(TransType[], Transactions[[#This Row],[TTR]], 6)*IF(AND(Transactions[[#This Row],[Qty]]&lt;0, INDEX(TransType[], Transactions[[#This Row],[TTR]], 5)=-1), -1, 1))</f>
        <v>0</v>
      </c>
      <c r="U120" s="480">
        <f>IF(Transactions[[#This Row],[Symbol]]="* Cash", 0,ROUND(SUMIFS(nmTransQtyChange,nmTransAccount,"="&amp;A120,nmTransDate,"&lt;="&amp;B120,nmTransSymbol,"="&amp;V120,nmTransTransID,"&lt;="&amp;W120),5))</f>
        <v>4776</v>
      </c>
      <c r="V120" s="485" t="str">
        <f xml:space="preserve"> IF(ISNA(VLOOKUP(Transactions[[#This Row],[SymbolName]], SymbolAlias[#All],2,FALSE)), Transactions[[#This Row],[SymbolName]], VLOOKUP(Transactions[[#This Row],[SymbolName]], SymbolAlias[#All],2,FALSE) )</f>
        <v>XIU</v>
      </c>
      <c r="W120" s="490">
        <f>ROW()</f>
        <v>120</v>
      </c>
    </row>
    <row r="121" spans="1:23" hidden="1" x14ac:dyDescent="0.25">
      <c r="A121" s="20" t="s">
        <v>230</v>
      </c>
      <c r="B121" s="22">
        <v>44189</v>
      </c>
      <c r="C121" s="23" t="s">
        <v>108</v>
      </c>
      <c r="D121" s="408"/>
      <c r="E121" s="25" t="s">
        <v>174</v>
      </c>
      <c r="F121" s="413">
        <v>2313</v>
      </c>
      <c r="G121" s="419">
        <v>695.98</v>
      </c>
      <c r="H121" s="424"/>
      <c r="I121" s="430"/>
      <c r="J121" s="436"/>
      <c r="K121" s="442"/>
      <c r="L121" s="442"/>
      <c r="M121" s="449"/>
      <c r="N121" s="442"/>
      <c r="O121" s="456"/>
      <c r="P121" s="362">
        <f>IF(ISNA(MATCH(Transactions[[#This Row],[TransType]], TransType[TransType], 0)), 1, MATCH(Transactions[[#This Row],[TransType]], TransType[TransType], 0))</f>
        <v>6</v>
      </c>
      <c r="Q121" s="461">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695.98</v>
      </c>
      <c r="R121" s="466">
        <f>Transactions[TotalAmnt] * INDEX(TransType[], Transactions[[#This Row],[TTR]], 4)</f>
        <v>695.98</v>
      </c>
      <c r="S121" s="471">
        <f>IF('Config'!$B$2&lt;&gt;"Yes",0,ROUND(SUMIFS(nmTransCashImpact,nmTransAccount,"="&amp;A121,nmTransDate,"&lt;="&amp;B121,nmTransTransID,"&lt;="&amp;W121),2))</f>
        <v>32289.919999999998</v>
      </c>
      <c r="T121" s="475">
        <f>IF(INDEX(TransType[], Transactions[[#This Row],[TTR]], 6)=0, 0, Transactions[[#This Row],[Qty]]*INDEX(TransType[], Transactions[[#This Row],[TTR]], 6)*IF(AND(Transactions[[#This Row],[Qty]]&lt;0, INDEX(TransType[], Transactions[[#This Row],[TTR]], 5)=-1), -1, 1))</f>
        <v>0</v>
      </c>
      <c r="U121" s="480">
        <f>IF(Transactions[[#This Row],[Symbol]]="* Cash", 0,ROUND(SUMIFS(nmTransQtyChange,nmTransAccount,"="&amp;A121,nmTransDate,"&lt;="&amp;B121,nmTransSymbol,"="&amp;V121,nmTransTransID,"&lt;="&amp;W121),5))</f>
        <v>2313</v>
      </c>
      <c r="V121" s="485" t="str">
        <f xml:space="preserve"> IF(ISNA(VLOOKUP(Transactions[[#This Row],[SymbolName]], SymbolAlias[#All],2,FALSE)), Transactions[[#This Row],[SymbolName]], VLOOKUP(Transactions[[#This Row],[SymbolName]], SymbolAlias[#All],2,FALSE) )</f>
        <v>VWO</v>
      </c>
      <c r="W121" s="490">
        <f>ROW()</f>
        <v>121</v>
      </c>
    </row>
    <row r="122" spans="1:23" hidden="1" x14ac:dyDescent="0.25">
      <c r="A122" s="20" t="s">
        <v>230</v>
      </c>
      <c r="B122" s="22">
        <v>44189</v>
      </c>
      <c r="C122" s="23" t="s">
        <v>144</v>
      </c>
      <c r="D122" s="408"/>
      <c r="E122" s="25" t="s">
        <v>174</v>
      </c>
      <c r="F122" s="413">
        <v>2313</v>
      </c>
      <c r="G122" s="419">
        <v>104.4</v>
      </c>
      <c r="H122" s="424"/>
      <c r="I122" s="430"/>
      <c r="J122" s="436"/>
      <c r="K122" s="442"/>
      <c r="L122" s="442"/>
      <c r="M122" s="449"/>
      <c r="N122" s="442"/>
      <c r="O122" s="456"/>
      <c r="P122" s="362">
        <f>IF(ISNA(MATCH(Transactions[[#This Row],[TransType]], TransType[TransType], 0)), 1, MATCH(Transactions[[#This Row],[TransType]], TransType[TransType], 0))</f>
        <v>17</v>
      </c>
      <c r="Q122" s="461">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104.4</v>
      </c>
      <c r="R122" s="466">
        <f>Transactions[TotalAmnt] * INDEX(TransType[], Transactions[[#This Row],[TTR]], 4)</f>
        <v>-104.4</v>
      </c>
      <c r="S122" s="471">
        <f>IF('Config'!$B$2&lt;&gt;"Yes",0,ROUND(SUMIFS(nmTransCashImpact,nmTransAccount,"="&amp;A122,nmTransDate,"&lt;="&amp;B122,nmTransTransID,"&lt;="&amp;W122),2))</f>
        <v>32185.52</v>
      </c>
      <c r="T122" s="475">
        <f>IF(INDEX(TransType[], Transactions[[#This Row],[TTR]], 6)=0, 0, Transactions[[#This Row],[Qty]]*INDEX(TransType[], Transactions[[#This Row],[TTR]], 6)*IF(AND(Transactions[[#This Row],[Qty]]&lt;0, INDEX(TransType[], Transactions[[#This Row],[TTR]], 5)=-1), -1, 1))</f>
        <v>0</v>
      </c>
      <c r="U122" s="480">
        <f>IF(Transactions[[#This Row],[Symbol]]="* Cash", 0,ROUND(SUMIFS(nmTransQtyChange,nmTransAccount,"="&amp;A122,nmTransDate,"&lt;="&amp;B122,nmTransSymbol,"="&amp;V122,nmTransTransID,"&lt;="&amp;W122),5))</f>
        <v>2313</v>
      </c>
      <c r="V122" s="485" t="str">
        <f xml:space="preserve"> IF(ISNA(VLOOKUP(Transactions[[#This Row],[SymbolName]], SymbolAlias[#All],2,FALSE)), Transactions[[#This Row],[SymbolName]], VLOOKUP(Transactions[[#This Row],[SymbolName]], SymbolAlias[#All],2,FALSE) )</f>
        <v>VWO</v>
      </c>
      <c r="W122" s="490">
        <f>ROW()</f>
        <v>122</v>
      </c>
    </row>
    <row r="123" spans="1:23" hidden="1" x14ac:dyDescent="0.25">
      <c r="A123" s="227" t="s">
        <v>237</v>
      </c>
      <c r="B123" s="228">
        <v>42992</v>
      </c>
      <c r="C123" s="229" t="s">
        <v>137</v>
      </c>
      <c r="D123" s="78"/>
      <c r="E123" s="137" t="s">
        <v>234</v>
      </c>
      <c r="F123" s="80">
        <v>100</v>
      </c>
      <c r="G123" s="81">
        <v>56.82</v>
      </c>
      <c r="H123" s="336">
        <v>9.99</v>
      </c>
      <c r="I123" s="339"/>
      <c r="J123" s="341"/>
      <c r="K123" s="343"/>
      <c r="L123" s="343"/>
      <c r="M123" s="345"/>
      <c r="N123" s="343"/>
      <c r="O123" s="347"/>
      <c r="P123" s="119">
        <f>IF(ISNA(MATCH(Transactions[[#This Row],[TransType]], TransType[TransType], 0)), 1, MATCH(Transactions[[#This Row],[TransType]], TransType[TransType], 0))</f>
        <v>14</v>
      </c>
      <c r="Q123" s="34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5691.99</v>
      </c>
      <c r="R123" s="350">
        <f>Transactions[TotalAmnt] * INDEX(TransType[], Transactions[[#This Row],[TTR]], 4)</f>
        <v>0</v>
      </c>
      <c r="S123" s="353">
        <f>IF('Config'!$B$2&lt;&gt;"Yes",0,ROUND(SUMIFS(nmTransCashImpact,nmTransAccount,"="&amp;A123,nmTransDate,"&lt;="&amp;B123,nmTransTransID,"&lt;="&amp;W123),2))</f>
        <v>0</v>
      </c>
      <c r="T123" s="354">
        <f>IF(INDEX(TransType[], Transactions[[#This Row],[TTR]], 6)=0, 0, Transactions[[#This Row],[Qty]]*INDEX(TransType[], Transactions[[#This Row],[TTR]], 6)*IF(AND(Transactions[[#This Row],[Qty]]&lt;0, INDEX(TransType[], Transactions[[#This Row],[TTR]], 5)=-1), -1, 1))</f>
        <v>100</v>
      </c>
      <c r="U123" s="356">
        <f>IF(Transactions[[#This Row],[Symbol]]="* Cash", 0,ROUND(SUMIFS(nmTransQtyChange,nmTransAccount,"="&amp;A123,nmTransDate,"&lt;="&amp;B123,nmTransSymbol,"="&amp;V123,nmTransTransID,"&lt;="&amp;W123),5))</f>
        <v>100</v>
      </c>
      <c r="V123" s="357" t="str">
        <f xml:space="preserve"> IF(ISNA(VLOOKUP(Transactions[[#This Row],[SymbolName]], SymbolAlias[#All],2,FALSE)), Transactions[[#This Row],[SymbolName]], VLOOKUP(Transactions[[#This Row],[SymbolName]], SymbolAlias[#All],2,FALSE) )</f>
        <v>HXS.TO</v>
      </c>
      <c r="W123" s="360">
        <f>ROW()</f>
        <v>123</v>
      </c>
    </row>
    <row r="124" spans="1:23" hidden="1" x14ac:dyDescent="0.25">
      <c r="A124" s="227" t="s">
        <v>237</v>
      </c>
      <c r="B124" s="228">
        <v>42992</v>
      </c>
      <c r="C124" s="229" t="s">
        <v>100</v>
      </c>
      <c r="D124" s="230"/>
      <c r="E124" s="231" t="s">
        <v>14</v>
      </c>
      <c r="F124" s="232">
        <v>1</v>
      </c>
      <c r="G124" s="192">
        <v>12.58</v>
      </c>
      <c r="H124" s="220"/>
      <c r="I124" s="221"/>
      <c r="J124" s="222"/>
      <c r="K124" s="223"/>
      <c r="L124" s="223"/>
      <c r="M124" s="224"/>
      <c r="N124" s="223"/>
      <c r="O124" s="196"/>
      <c r="P124" s="145">
        <f>IF(ISNA(MATCH(Transactions[[#This Row],[TransType]], TransType[TransType], 0)), 1, MATCH(Transactions[[#This Row],[TransType]], TransType[TransType], 0))</f>
        <v>4</v>
      </c>
      <c r="Q124" s="19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12.58</v>
      </c>
      <c r="R124" s="200">
        <f>Transactions[TotalAmnt] * INDEX(TransType[], Transactions[[#This Row],[TTR]], 4)</f>
        <v>12.58</v>
      </c>
      <c r="S124" s="201">
        <f>IF('Config'!$B$2&lt;&gt;"Yes",0,ROUND(SUMIFS(nmTransCashImpact,nmTransAccount,"="&amp;A124,nmTransDate,"&lt;="&amp;B124,nmTransTransID,"&lt;="&amp;W124),2))</f>
        <v>12.58</v>
      </c>
      <c r="T124" s="203">
        <f>IF(INDEX(TransType[], Transactions[[#This Row],[TTR]], 6)=0, 0, Transactions[[#This Row],[Qty]]*INDEX(TransType[], Transactions[[#This Row],[TTR]], 6)*IF(AND(Transactions[[#This Row],[Qty]]&lt;0, INDEX(TransType[], Transactions[[#This Row],[TTR]], 5)=-1), -1, 1))</f>
        <v>0</v>
      </c>
      <c r="U124" s="205">
        <f>IF(Transactions[[#This Row],[Symbol]]="* Cash", 0,ROUND(SUMIFS(nmTransQtyChange,nmTransAccount,"="&amp;A124,nmTransDate,"&lt;="&amp;B124,nmTransSymbol,"="&amp;V124,nmTransTransID,"&lt;="&amp;W124),5))</f>
        <v>0</v>
      </c>
      <c r="V124" s="207" t="str">
        <f xml:space="preserve"> IF(ISNA(VLOOKUP(Transactions[[#This Row],[SymbolName]], SymbolAlias[#All],2,FALSE)), Transactions[[#This Row],[SymbolName]], VLOOKUP(Transactions[[#This Row],[SymbolName]], SymbolAlias[#All],2,FALSE) )</f>
        <v>* Cash</v>
      </c>
      <c r="W124" s="209">
        <f>ROW()</f>
        <v>124</v>
      </c>
    </row>
    <row r="125" spans="1:23" hidden="1" x14ac:dyDescent="0.25">
      <c r="A125" s="227" t="s">
        <v>237</v>
      </c>
      <c r="B125" s="228">
        <v>43529</v>
      </c>
      <c r="C125" s="229" t="s">
        <v>100</v>
      </c>
      <c r="D125" s="180"/>
      <c r="E125" s="181" t="s">
        <v>14</v>
      </c>
      <c r="F125" s="182">
        <v>1</v>
      </c>
      <c r="G125" s="183">
        <v>50000</v>
      </c>
      <c r="H125" s="337"/>
      <c r="I125" s="432"/>
      <c r="J125" s="188"/>
      <c r="K125" s="444"/>
      <c r="L125" s="444"/>
      <c r="M125" s="451"/>
      <c r="N125" s="444"/>
      <c r="O125" s="75"/>
      <c r="P125" s="145">
        <f>IF(ISNA(MATCH(Transactions[[#This Row],[TransType]], TransType[TransType], 0)), 1, MATCH(Transactions[[#This Row],[TransType]], TransType[TransType], 0))</f>
        <v>4</v>
      </c>
      <c r="Q125" s="14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50000</v>
      </c>
      <c r="R125" s="149">
        <f>Transactions[TotalAmnt] * INDEX(TransType[], Transactions[[#This Row],[TTR]], 4)</f>
        <v>50000</v>
      </c>
      <c r="S125" s="226">
        <f>IF('Config'!$B$2&lt;&gt;"Yes",0,ROUND(SUMIFS(nmTransCashImpact,nmTransAccount,"="&amp;A125,nmTransDate,"&lt;="&amp;B125,nmTransTransID,"&lt;="&amp;W125),2))</f>
        <v>50012.58</v>
      </c>
      <c r="T125" s="151">
        <f>IF(INDEX(TransType[], Transactions[[#This Row],[TTR]], 6)=0, 0, Transactions[[#This Row],[Qty]]*INDEX(TransType[], Transactions[[#This Row],[TTR]], 6)*IF(AND(Transactions[[#This Row],[Qty]]&lt;0, INDEX(TransType[], Transactions[[#This Row],[TTR]], 5)=-1), -1, 1))</f>
        <v>0</v>
      </c>
      <c r="U125" s="153">
        <f>IF(Transactions[[#This Row],[Symbol]]="* Cash", 0,ROUND(SUMIFS(nmTransQtyChange,nmTransAccount,"="&amp;A125,nmTransDate,"&lt;="&amp;B125,nmTransSymbol,"="&amp;V125,nmTransTransID,"&lt;="&amp;W125),5))</f>
        <v>0</v>
      </c>
      <c r="V125" s="155" t="str">
        <f xml:space="preserve"> IF(ISNA(VLOOKUP(Transactions[[#This Row],[SymbolName]], SymbolAlias[#All],2,FALSE)), Transactions[[#This Row],[SymbolName]], VLOOKUP(Transactions[[#This Row],[SymbolName]], SymbolAlias[#All],2,FALSE) )</f>
        <v>* Cash</v>
      </c>
      <c r="W125" s="157">
        <f>ROW()</f>
        <v>125</v>
      </c>
    </row>
    <row r="126" spans="1:23" hidden="1" x14ac:dyDescent="0.25">
      <c r="A126" s="227" t="s">
        <v>237</v>
      </c>
      <c r="B126" s="228">
        <v>43530</v>
      </c>
      <c r="C126" s="229" t="s">
        <v>96</v>
      </c>
      <c r="D126" s="180"/>
      <c r="E126" s="181" t="s">
        <v>197</v>
      </c>
      <c r="F126" s="182">
        <v>5000</v>
      </c>
      <c r="G126" s="183">
        <v>10</v>
      </c>
      <c r="H126" s="337"/>
      <c r="I126" s="432"/>
      <c r="J126" s="188"/>
      <c r="K126" s="444"/>
      <c r="L126" s="444"/>
      <c r="M126" s="451"/>
      <c r="N126" s="444"/>
      <c r="O126" s="75"/>
      <c r="P126" s="145">
        <f>IF(ISNA(MATCH(Transactions[[#This Row],[TransType]], TransType[TransType], 0)), 1, MATCH(Transactions[[#This Row],[TransType]], TransType[TransType], 0))</f>
        <v>2</v>
      </c>
      <c r="Q126" s="14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50000</v>
      </c>
      <c r="R126" s="149">
        <f>Transactions[TotalAmnt] * INDEX(TransType[], Transactions[[#This Row],[TTR]], 4)</f>
        <v>-50000</v>
      </c>
      <c r="S126" s="226">
        <f>IF('Config'!$B$2&lt;&gt;"Yes",0,ROUND(SUMIFS(nmTransCashImpact,nmTransAccount,"="&amp;A126,nmTransDate,"&lt;="&amp;B126,nmTransTransID,"&lt;="&amp;W126),2))</f>
        <v>12.58</v>
      </c>
      <c r="T126" s="151">
        <f>IF(INDEX(TransType[], Transactions[[#This Row],[TTR]], 6)=0, 0, Transactions[[#This Row],[Qty]]*INDEX(TransType[], Transactions[[#This Row],[TTR]], 6)*IF(AND(Transactions[[#This Row],[Qty]]&lt;0, INDEX(TransType[], Transactions[[#This Row],[TTR]], 5)=-1), -1, 1))</f>
        <v>5000</v>
      </c>
      <c r="U126" s="153">
        <f>IF(Transactions[[#This Row],[Symbol]]="* Cash", 0,ROUND(SUMIFS(nmTransQtyChange,nmTransAccount,"="&amp;A126,nmTransDate,"&lt;="&amp;B126,nmTransSymbol,"="&amp;V126,nmTransTransID,"&lt;="&amp;W126),5))</f>
        <v>5000</v>
      </c>
      <c r="V126" s="155" t="str">
        <f xml:space="preserve"> IF(ISNA(VLOOKUP(Transactions[[#This Row],[SymbolName]], SymbolAlias[#All],2,FALSE)), Transactions[[#This Row],[SymbolName]], VLOOKUP(Transactions[[#This Row],[SymbolName]], SymbolAlias[#All],2,FALSE) )</f>
        <v>TDB8150</v>
      </c>
      <c r="W126" s="157">
        <f>ROW()</f>
        <v>126</v>
      </c>
    </row>
    <row r="127" spans="1:23" hidden="1" x14ac:dyDescent="0.25">
      <c r="A127" s="227" t="s">
        <v>237</v>
      </c>
      <c r="B127" s="228">
        <v>43553</v>
      </c>
      <c r="C127" s="229" t="s">
        <v>168</v>
      </c>
      <c r="D127" s="230"/>
      <c r="E127" s="231" t="s">
        <v>14</v>
      </c>
      <c r="F127" s="232">
        <v>1</v>
      </c>
      <c r="G127" s="192">
        <v>56.99</v>
      </c>
      <c r="H127" s="220"/>
      <c r="I127" s="221"/>
      <c r="J127" s="222"/>
      <c r="K127" s="223"/>
      <c r="L127" s="223"/>
      <c r="M127" s="224"/>
      <c r="N127" s="223"/>
      <c r="O127" s="196"/>
      <c r="P127" s="145">
        <f>IF(ISNA(MATCH(Transactions[[#This Row],[TransType]], TransType[TransType], 0)), 1, MATCH(Transactions[[#This Row],[TransType]], TransType[TransType], 0))</f>
        <v>8</v>
      </c>
      <c r="Q127" s="19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56.99</v>
      </c>
      <c r="R127" s="200">
        <f>Transactions[TotalAmnt] * INDEX(TransType[], Transactions[[#This Row],[TTR]], 4)</f>
        <v>56.99</v>
      </c>
      <c r="S127" s="201">
        <f>IF('Config'!$B$2&lt;&gt;"Yes",0,ROUND(SUMIFS(nmTransCashImpact,nmTransAccount,"="&amp;A127,nmTransDate,"&lt;="&amp;B127,nmTransTransID,"&lt;="&amp;W127),2))</f>
        <v>69.569999999999993</v>
      </c>
      <c r="T127" s="203">
        <f>IF(INDEX(TransType[], Transactions[[#This Row],[TTR]], 6)=0, 0, Transactions[[#This Row],[Qty]]*INDEX(TransType[], Transactions[[#This Row],[TTR]], 6)*IF(AND(Transactions[[#This Row],[Qty]]&lt;0, INDEX(TransType[], Transactions[[#This Row],[TTR]], 5)=-1), -1, 1))</f>
        <v>0</v>
      </c>
      <c r="U127" s="205">
        <f>IF(Transactions[[#This Row],[Symbol]]="* Cash", 0,ROUND(SUMIFS(nmTransQtyChange,nmTransAccount,"="&amp;A127,nmTransDate,"&lt;="&amp;B127,nmTransSymbol,"="&amp;V127,nmTransTransID,"&lt;="&amp;W127),5))</f>
        <v>0</v>
      </c>
      <c r="V127" s="207" t="str">
        <f xml:space="preserve"> IF(ISNA(VLOOKUP(Transactions[[#This Row],[SymbolName]], SymbolAlias[#All],2,FALSE)), Transactions[[#This Row],[SymbolName]], VLOOKUP(Transactions[[#This Row],[SymbolName]], SymbolAlias[#All],2,FALSE) )</f>
        <v>* Cash</v>
      </c>
      <c r="W127" s="209">
        <f>ROW()</f>
        <v>127</v>
      </c>
    </row>
    <row r="128" spans="1:23" hidden="1" x14ac:dyDescent="0.25">
      <c r="A128" s="227" t="s">
        <v>237</v>
      </c>
      <c r="B128" s="228">
        <v>43564</v>
      </c>
      <c r="C128" s="229" t="s">
        <v>100</v>
      </c>
      <c r="D128" s="180"/>
      <c r="E128" s="181" t="s">
        <v>14</v>
      </c>
      <c r="F128" s="182">
        <v>1</v>
      </c>
      <c r="G128" s="183">
        <v>36000</v>
      </c>
      <c r="H128" s="337"/>
      <c r="I128" s="432"/>
      <c r="J128" s="188"/>
      <c r="K128" s="444"/>
      <c r="L128" s="444"/>
      <c r="M128" s="451"/>
      <c r="N128" s="444"/>
      <c r="O128" s="75"/>
      <c r="P128" s="145">
        <f>IF(ISNA(MATCH(Transactions[[#This Row],[TransType]], TransType[TransType], 0)), 1, MATCH(Transactions[[#This Row],[TransType]], TransType[TransType], 0))</f>
        <v>4</v>
      </c>
      <c r="Q128" s="14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36000</v>
      </c>
      <c r="R128" s="149">
        <f>Transactions[TotalAmnt] * INDEX(TransType[], Transactions[[#This Row],[TTR]], 4)</f>
        <v>36000</v>
      </c>
      <c r="S128" s="226">
        <f>IF('Config'!$B$2&lt;&gt;"Yes",0,ROUND(SUMIFS(nmTransCashImpact,nmTransAccount,"="&amp;A128,nmTransDate,"&lt;="&amp;B128,nmTransTransID,"&lt;="&amp;W128),2))</f>
        <v>36069.57</v>
      </c>
      <c r="T128" s="151">
        <f>IF(INDEX(TransType[], Transactions[[#This Row],[TTR]], 6)=0, 0, Transactions[[#This Row],[Qty]]*INDEX(TransType[], Transactions[[#This Row],[TTR]], 6)*IF(AND(Transactions[[#This Row],[Qty]]&lt;0, INDEX(TransType[], Transactions[[#This Row],[TTR]], 5)=-1), -1, 1))</f>
        <v>0</v>
      </c>
      <c r="U128" s="153">
        <f>IF(Transactions[[#This Row],[Symbol]]="* Cash", 0,ROUND(SUMIFS(nmTransQtyChange,nmTransAccount,"="&amp;A128,nmTransDate,"&lt;="&amp;B128,nmTransSymbol,"="&amp;V128,nmTransTransID,"&lt;="&amp;W128),5))</f>
        <v>0</v>
      </c>
      <c r="V128" s="155" t="str">
        <f xml:space="preserve"> IF(ISNA(VLOOKUP(Transactions[[#This Row],[SymbolName]], SymbolAlias[#All],2,FALSE)), Transactions[[#This Row],[SymbolName]], VLOOKUP(Transactions[[#This Row],[SymbolName]], SymbolAlias[#All],2,FALSE) )</f>
        <v>* Cash</v>
      </c>
      <c r="W128" s="157">
        <f>ROW()</f>
        <v>128</v>
      </c>
    </row>
    <row r="129" spans="1:23" hidden="1" x14ac:dyDescent="0.25">
      <c r="A129" s="227" t="s">
        <v>237</v>
      </c>
      <c r="B129" s="228">
        <v>43565</v>
      </c>
      <c r="C129" s="229" t="s">
        <v>96</v>
      </c>
      <c r="D129" s="180"/>
      <c r="E129" s="181" t="s">
        <v>197</v>
      </c>
      <c r="F129" s="182">
        <v>3600</v>
      </c>
      <c r="G129" s="183">
        <v>10</v>
      </c>
      <c r="H129" s="337"/>
      <c r="I129" s="432"/>
      <c r="J129" s="188"/>
      <c r="K129" s="444"/>
      <c r="L129" s="444"/>
      <c r="M129" s="451"/>
      <c r="N129" s="444"/>
      <c r="O129" s="75"/>
      <c r="P129" s="145">
        <f>IF(ISNA(MATCH(Transactions[[#This Row],[TransType]], TransType[TransType], 0)), 1, MATCH(Transactions[[#This Row],[TransType]], TransType[TransType], 0))</f>
        <v>2</v>
      </c>
      <c r="Q129" s="14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36000</v>
      </c>
      <c r="R129" s="149">
        <f>Transactions[TotalAmnt] * INDEX(TransType[], Transactions[[#This Row],[TTR]], 4)</f>
        <v>-36000</v>
      </c>
      <c r="S129" s="226">
        <f>IF('Config'!$B$2&lt;&gt;"Yes",0,ROUND(SUMIFS(nmTransCashImpact,nmTransAccount,"="&amp;A129,nmTransDate,"&lt;="&amp;B129,nmTransTransID,"&lt;="&amp;W129),2))</f>
        <v>69.569999999999993</v>
      </c>
      <c r="T129" s="151">
        <f>IF(INDEX(TransType[], Transactions[[#This Row],[TTR]], 6)=0, 0, Transactions[[#This Row],[Qty]]*INDEX(TransType[], Transactions[[#This Row],[TTR]], 6)*IF(AND(Transactions[[#This Row],[Qty]]&lt;0, INDEX(TransType[], Transactions[[#This Row],[TTR]], 5)=-1), -1, 1))</f>
        <v>3600</v>
      </c>
      <c r="U129" s="153">
        <f>IF(Transactions[[#This Row],[Symbol]]="* Cash", 0,ROUND(SUMIFS(nmTransQtyChange,nmTransAccount,"="&amp;A129,nmTransDate,"&lt;="&amp;B129,nmTransSymbol,"="&amp;V129,nmTransTransID,"&lt;="&amp;W129),5))</f>
        <v>8600</v>
      </c>
      <c r="V129" s="155" t="str">
        <f xml:space="preserve"> IF(ISNA(VLOOKUP(Transactions[[#This Row],[SymbolName]], SymbolAlias[#All],2,FALSE)), Transactions[[#This Row],[SymbolName]], VLOOKUP(Transactions[[#This Row],[SymbolName]], SymbolAlias[#All],2,FALSE) )</f>
        <v>TDB8150</v>
      </c>
      <c r="W129" s="157">
        <f>ROW()</f>
        <v>129</v>
      </c>
    </row>
    <row r="130" spans="1:23" hidden="1" x14ac:dyDescent="0.25">
      <c r="A130" s="227" t="s">
        <v>237</v>
      </c>
      <c r="B130" s="228">
        <v>43586</v>
      </c>
      <c r="C130" s="229" t="s">
        <v>108</v>
      </c>
      <c r="D130" s="180"/>
      <c r="E130" s="181" t="s">
        <v>197</v>
      </c>
      <c r="F130" s="182">
        <v>8600</v>
      </c>
      <c r="G130" s="162">
        <v>98.89</v>
      </c>
      <c r="H130" s="337"/>
      <c r="I130" s="187"/>
      <c r="J130" s="188"/>
      <c r="K130" s="189"/>
      <c r="L130" s="189"/>
      <c r="M130" s="218"/>
      <c r="N130" s="189"/>
      <c r="O130" s="166"/>
      <c r="P130" s="145">
        <f>IF(ISNA(MATCH(Transactions[[#This Row],[TransType]], TransType[TransType], 0)), 1, MATCH(Transactions[[#This Row],[TransType]], TransType[TransType], 0))</f>
        <v>6</v>
      </c>
      <c r="Q130" s="16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98.89</v>
      </c>
      <c r="R130" s="170">
        <f>Transactions[TotalAmnt] * INDEX(TransType[], Transactions[[#This Row],[TTR]], 4)</f>
        <v>98.89</v>
      </c>
      <c r="S130" s="171">
        <f>IF('Config'!$B$2&lt;&gt;"Yes",0,ROUND(SUMIFS(nmTransCashImpact,nmTransAccount,"="&amp;A130,nmTransDate,"&lt;="&amp;B130,nmTransTransID,"&lt;="&amp;W130),2))</f>
        <v>168.46</v>
      </c>
      <c r="T130" s="173">
        <f>IF(INDEX(TransType[], Transactions[[#This Row],[TTR]], 6)=0, 0, Transactions[[#This Row],[Qty]]*INDEX(TransType[], Transactions[[#This Row],[TTR]], 6)*IF(AND(Transactions[[#This Row],[Qty]]&lt;0, INDEX(TransType[], Transactions[[#This Row],[TTR]], 5)=-1), -1, 1))</f>
        <v>0</v>
      </c>
      <c r="U130" s="175">
        <f>IF(Transactions[[#This Row],[Symbol]]="* Cash", 0,ROUND(SUMIFS(nmTransQtyChange,nmTransAccount,"="&amp;A130,nmTransDate,"&lt;="&amp;B130,nmTransSymbol,"="&amp;V130,nmTransTransID,"&lt;="&amp;W130),5))</f>
        <v>8600</v>
      </c>
      <c r="V130" s="177" t="str">
        <f xml:space="preserve"> IF(ISNA(VLOOKUP(Transactions[[#This Row],[SymbolName]], SymbolAlias[#All],2,FALSE)), Transactions[[#This Row],[SymbolName]], VLOOKUP(Transactions[[#This Row],[SymbolName]], SymbolAlias[#All],2,FALSE) )</f>
        <v>TDB8150</v>
      </c>
      <c r="W130" s="179">
        <f>ROW()</f>
        <v>130</v>
      </c>
    </row>
    <row r="131" spans="1:23" hidden="1" x14ac:dyDescent="0.25">
      <c r="A131" s="227" t="s">
        <v>237</v>
      </c>
      <c r="B131" s="228">
        <v>43613</v>
      </c>
      <c r="C131" s="229" t="s">
        <v>108</v>
      </c>
      <c r="D131" s="180"/>
      <c r="E131" s="181" t="s">
        <v>197</v>
      </c>
      <c r="F131" s="182">
        <v>8600</v>
      </c>
      <c r="G131" s="162">
        <v>101.78</v>
      </c>
      <c r="H131" s="337"/>
      <c r="I131" s="187"/>
      <c r="J131" s="188"/>
      <c r="K131" s="189"/>
      <c r="L131" s="189"/>
      <c r="M131" s="218"/>
      <c r="N131" s="189"/>
      <c r="O131" s="166"/>
      <c r="P131" s="145">
        <f>IF(ISNA(MATCH(Transactions[[#This Row],[TransType]], TransType[TransType], 0)), 1, MATCH(Transactions[[#This Row],[TransType]], TransType[TransType], 0))</f>
        <v>6</v>
      </c>
      <c r="Q131" s="16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101.78</v>
      </c>
      <c r="R131" s="170">
        <f>Transactions[TotalAmnt] * INDEX(TransType[], Transactions[[#This Row],[TTR]], 4)</f>
        <v>101.78</v>
      </c>
      <c r="S131" s="171">
        <f>IF('Config'!$B$2&lt;&gt;"Yes",0,ROUND(SUMIFS(nmTransCashImpact,nmTransAccount,"="&amp;A131,nmTransDate,"&lt;="&amp;B131,nmTransTransID,"&lt;="&amp;W131),2))</f>
        <v>270.24</v>
      </c>
      <c r="T131" s="173">
        <f>IF(INDEX(TransType[], Transactions[[#This Row],[TTR]], 6)=0, 0, Transactions[[#This Row],[Qty]]*INDEX(TransType[], Transactions[[#This Row],[TTR]], 6)*IF(AND(Transactions[[#This Row],[Qty]]&lt;0, INDEX(TransType[], Transactions[[#This Row],[TTR]], 5)=-1), -1, 1))</f>
        <v>0</v>
      </c>
      <c r="U131" s="175">
        <f>IF(Transactions[[#This Row],[Symbol]]="* Cash", 0,ROUND(SUMIFS(nmTransQtyChange,nmTransAccount,"="&amp;A131,nmTransDate,"&lt;="&amp;B131,nmTransSymbol,"="&amp;V131,nmTransTransID,"&lt;="&amp;W131),5))</f>
        <v>8600</v>
      </c>
      <c r="V131" s="177" t="str">
        <f xml:space="preserve"> IF(ISNA(VLOOKUP(Transactions[[#This Row],[SymbolName]], SymbolAlias[#All],2,FALSE)), Transactions[[#This Row],[SymbolName]], VLOOKUP(Transactions[[#This Row],[SymbolName]], SymbolAlias[#All],2,FALSE) )</f>
        <v>TDB8150</v>
      </c>
      <c r="W131" s="179">
        <f>ROW()</f>
        <v>131</v>
      </c>
    </row>
    <row r="132" spans="1:23" hidden="1" x14ac:dyDescent="0.25">
      <c r="A132" s="227" t="s">
        <v>237</v>
      </c>
      <c r="B132" s="228">
        <v>43613</v>
      </c>
      <c r="C132" s="229" t="s">
        <v>131</v>
      </c>
      <c r="D132" s="180"/>
      <c r="E132" s="181" t="s">
        <v>197</v>
      </c>
      <c r="F132" s="182">
        <v>8600</v>
      </c>
      <c r="G132" s="162">
        <v>10</v>
      </c>
      <c r="H132" s="337"/>
      <c r="I132" s="187"/>
      <c r="J132" s="188"/>
      <c r="K132" s="189"/>
      <c r="L132" s="189"/>
      <c r="M132" s="218"/>
      <c r="N132" s="189"/>
      <c r="O132" s="166"/>
      <c r="P132" s="145">
        <f>IF(ISNA(MATCH(Transactions[[#This Row],[TransType]], TransType[TransType], 0)), 1, MATCH(Transactions[[#This Row],[TransType]], TransType[TransType], 0))</f>
        <v>11</v>
      </c>
      <c r="Q132" s="16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86000</v>
      </c>
      <c r="R132" s="170">
        <f>Transactions[TotalAmnt] * INDEX(TransType[], Transactions[[#This Row],[TTR]], 4)</f>
        <v>86000</v>
      </c>
      <c r="S132" s="171">
        <f>IF('Config'!$B$2&lt;&gt;"Yes",0,ROUND(SUMIFS(nmTransCashImpact,nmTransAccount,"="&amp;A132,nmTransDate,"&lt;="&amp;B132,nmTransTransID,"&lt;="&amp;W132),2))</f>
        <v>86270.24</v>
      </c>
      <c r="T132" s="173">
        <f>IF(INDEX(TransType[], Transactions[[#This Row],[TTR]], 6)=0, 0, Transactions[[#This Row],[Qty]]*INDEX(TransType[], Transactions[[#This Row],[TTR]], 6)*IF(AND(Transactions[[#This Row],[Qty]]&lt;0, INDEX(TransType[], Transactions[[#This Row],[TTR]], 5)=-1), -1, 1))</f>
        <v>-8600</v>
      </c>
      <c r="U132" s="175">
        <f>IF(Transactions[[#This Row],[Symbol]]="* Cash", 0,ROUND(SUMIFS(nmTransQtyChange,nmTransAccount,"="&amp;A132,nmTransDate,"&lt;="&amp;B132,nmTransSymbol,"="&amp;V132,nmTransTransID,"&lt;="&amp;W132),5))</f>
        <v>0</v>
      </c>
      <c r="V132" s="177" t="str">
        <f xml:space="preserve"> IF(ISNA(VLOOKUP(Transactions[[#This Row],[SymbolName]], SymbolAlias[#All],2,FALSE)), Transactions[[#This Row],[SymbolName]], VLOOKUP(Transactions[[#This Row],[SymbolName]], SymbolAlias[#All],2,FALSE) )</f>
        <v>TDB8150</v>
      </c>
      <c r="W132" s="179">
        <f>ROW()</f>
        <v>132</v>
      </c>
    </row>
    <row r="133" spans="1:23" hidden="1" x14ac:dyDescent="0.25">
      <c r="A133" s="227" t="s">
        <v>237</v>
      </c>
      <c r="B133" s="228">
        <v>43614</v>
      </c>
      <c r="C133" s="229" t="s">
        <v>146</v>
      </c>
      <c r="D133" s="180"/>
      <c r="E133" s="181" t="s">
        <v>14</v>
      </c>
      <c r="F133" s="182">
        <v>1</v>
      </c>
      <c r="G133" s="162">
        <v>86270.24</v>
      </c>
      <c r="H133" s="337"/>
      <c r="I133" s="187"/>
      <c r="J133" s="188"/>
      <c r="K133" s="189"/>
      <c r="L133" s="189"/>
      <c r="M133" s="218"/>
      <c r="N133" s="189"/>
      <c r="O133" s="166"/>
      <c r="P133" s="145">
        <f>IF(ISNA(MATCH(Transactions[[#This Row],[TransType]], TransType[TransType], 0)), 1, MATCH(Transactions[[#This Row],[TransType]], TransType[TransType], 0))</f>
        <v>18</v>
      </c>
      <c r="Q133" s="16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86270.24</v>
      </c>
      <c r="R133" s="170">
        <f>Transactions[TotalAmnt] * INDEX(TransType[], Transactions[[#This Row],[TTR]], 4)</f>
        <v>-86270.24</v>
      </c>
      <c r="S133" s="171">
        <f>IF('Config'!$B$2&lt;&gt;"Yes",0,ROUND(SUMIFS(nmTransCashImpact,nmTransAccount,"="&amp;A133,nmTransDate,"&lt;="&amp;B133,nmTransTransID,"&lt;="&amp;W133),2))</f>
        <v>0</v>
      </c>
      <c r="T133" s="173">
        <f>IF(INDEX(TransType[], Transactions[[#This Row],[TTR]], 6)=0, 0, Transactions[[#This Row],[Qty]]*INDEX(TransType[], Transactions[[#This Row],[TTR]], 6)*IF(AND(Transactions[[#This Row],[Qty]]&lt;0, INDEX(TransType[], Transactions[[#This Row],[TTR]], 5)=-1), -1, 1))</f>
        <v>0</v>
      </c>
      <c r="U133" s="175">
        <f>IF(Transactions[[#This Row],[Symbol]]="* Cash", 0,ROUND(SUMIFS(nmTransQtyChange,nmTransAccount,"="&amp;A133,nmTransDate,"&lt;="&amp;B133,nmTransSymbol,"="&amp;V133,nmTransTransID,"&lt;="&amp;W133),5))</f>
        <v>0</v>
      </c>
      <c r="V133" s="177" t="str">
        <f xml:space="preserve"> IF(ISNA(VLOOKUP(Transactions[[#This Row],[SymbolName]], SymbolAlias[#All],2,FALSE)), Transactions[[#This Row],[SymbolName]], VLOOKUP(Transactions[[#This Row],[SymbolName]], SymbolAlias[#All],2,FALSE) )</f>
        <v>* Cash</v>
      </c>
      <c r="W133" s="179">
        <f>ROW()</f>
        <v>133</v>
      </c>
    </row>
    <row r="134" spans="1:23" hidden="1" x14ac:dyDescent="0.25">
      <c r="A134" s="227" t="s">
        <v>237</v>
      </c>
      <c r="B134" s="228">
        <v>43773</v>
      </c>
      <c r="C134" s="229" t="s">
        <v>100</v>
      </c>
      <c r="D134" s="230"/>
      <c r="E134" s="231" t="s">
        <v>14</v>
      </c>
      <c r="F134" s="232">
        <v>1</v>
      </c>
      <c r="G134" s="192">
        <v>120000</v>
      </c>
      <c r="H134" s="220"/>
      <c r="I134" s="221"/>
      <c r="J134" s="222"/>
      <c r="K134" s="223"/>
      <c r="L134" s="223"/>
      <c r="M134" s="224"/>
      <c r="N134" s="223"/>
      <c r="O134" s="196"/>
      <c r="P134" s="145">
        <f>IF(ISNA(MATCH(Transactions[[#This Row],[TransType]], TransType[TransType], 0)), 1, MATCH(Transactions[[#This Row],[TransType]], TransType[TransType], 0))</f>
        <v>4</v>
      </c>
      <c r="Q134" s="19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120000</v>
      </c>
      <c r="R134" s="200">
        <f>Transactions[TotalAmnt] * INDEX(TransType[], Transactions[[#This Row],[TTR]], 4)</f>
        <v>120000</v>
      </c>
      <c r="S134" s="201">
        <f>IF('Config'!$B$2&lt;&gt;"Yes",0,ROUND(SUMIFS(nmTransCashImpact,nmTransAccount,"="&amp;A134,nmTransDate,"&lt;="&amp;B134,nmTransTransID,"&lt;="&amp;W134),2))</f>
        <v>120000</v>
      </c>
      <c r="T134" s="203">
        <f>IF(INDEX(TransType[], Transactions[[#This Row],[TTR]], 6)=0, 0, Transactions[[#This Row],[Qty]]*INDEX(TransType[], Transactions[[#This Row],[TTR]], 6)*IF(AND(Transactions[[#This Row],[Qty]]&lt;0, INDEX(TransType[], Transactions[[#This Row],[TTR]], 5)=-1), -1, 1))</f>
        <v>0</v>
      </c>
      <c r="U134" s="205">
        <f>IF(Transactions[[#This Row],[Symbol]]="* Cash", 0,ROUND(SUMIFS(nmTransQtyChange,nmTransAccount,"="&amp;A134,nmTransDate,"&lt;="&amp;B134,nmTransSymbol,"="&amp;V134,nmTransTransID,"&lt;="&amp;W134),5))</f>
        <v>0</v>
      </c>
      <c r="V134" s="207" t="str">
        <f xml:space="preserve"> IF(ISNA(VLOOKUP(Transactions[[#This Row],[SymbolName]], SymbolAlias[#All],2,FALSE)), Transactions[[#This Row],[SymbolName]], VLOOKUP(Transactions[[#This Row],[SymbolName]], SymbolAlias[#All],2,FALSE) )</f>
        <v>* Cash</v>
      </c>
      <c r="W134" s="209">
        <f>ROW()</f>
        <v>134</v>
      </c>
    </row>
    <row r="135" spans="1:23" hidden="1" x14ac:dyDescent="0.25">
      <c r="A135" s="227" t="s">
        <v>237</v>
      </c>
      <c r="B135" s="228">
        <v>43774</v>
      </c>
      <c r="C135" s="229" t="s">
        <v>96</v>
      </c>
      <c r="D135" s="230"/>
      <c r="E135" s="231" t="s">
        <v>197</v>
      </c>
      <c r="F135" s="232">
        <v>12000</v>
      </c>
      <c r="G135" s="192">
        <v>10</v>
      </c>
      <c r="H135" s="220"/>
      <c r="I135" s="221"/>
      <c r="J135" s="222"/>
      <c r="K135" s="223"/>
      <c r="L135" s="223"/>
      <c r="M135" s="224"/>
      <c r="N135" s="223"/>
      <c r="O135" s="196"/>
      <c r="P135" s="145">
        <f>IF(ISNA(MATCH(Transactions[[#This Row],[TransType]], TransType[TransType], 0)), 1, MATCH(Transactions[[#This Row],[TransType]], TransType[TransType], 0))</f>
        <v>2</v>
      </c>
      <c r="Q135" s="19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120000</v>
      </c>
      <c r="R135" s="200">
        <f>Transactions[TotalAmnt] * INDEX(TransType[], Transactions[[#This Row],[TTR]], 4)</f>
        <v>-120000</v>
      </c>
      <c r="S135" s="201">
        <f>IF('Config'!$B$2&lt;&gt;"Yes",0,ROUND(SUMIFS(nmTransCashImpact,nmTransAccount,"="&amp;A135,nmTransDate,"&lt;="&amp;B135,nmTransTransID,"&lt;="&amp;W135),2))</f>
        <v>0</v>
      </c>
      <c r="T135" s="203">
        <f>IF(INDEX(TransType[], Transactions[[#This Row],[TTR]], 6)=0, 0, Transactions[[#This Row],[Qty]]*INDEX(TransType[], Transactions[[#This Row],[TTR]], 6)*IF(AND(Transactions[[#This Row],[Qty]]&lt;0, INDEX(TransType[], Transactions[[#This Row],[TTR]], 5)=-1), -1, 1))</f>
        <v>12000</v>
      </c>
      <c r="U135" s="205">
        <f>IF(Transactions[[#This Row],[Symbol]]="* Cash", 0,ROUND(SUMIFS(nmTransQtyChange,nmTransAccount,"="&amp;A135,nmTransDate,"&lt;="&amp;B135,nmTransSymbol,"="&amp;V135,nmTransTransID,"&lt;="&amp;W135),5))</f>
        <v>12000</v>
      </c>
      <c r="V135" s="207" t="str">
        <f xml:space="preserve"> IF(ISNA(VLOOKUP(Transactions[[#This Row],[SymbolName]], SymbolAlias[#All],2,FALSE)), Transactions[[#This Row],[SymbolName]], VLOOKUP(Transactions[[#This Row],[SymbolName]], SymbolAlias[#All],2,FALSE) )</f>
        <v>TDB8150</v>
      </c>
      <c r="W135" s="209">
        <f>ROW()</f>
        <v>135</v>
      </c>
    </row>
    <row r="136" spans="1:23" hidden="1" x14ac:dyDescent="0.25">
      <c r="A136" s="227" t="s">
        <v>237</v>
      </c>
      <c r="B136" s="228">
        <v>43795</v>
      </c>
      <c r="C136" s="229" t="s">
        <v>131</v>
      </c>
      <c r="D136" s="230"/>
      <c r="E136" s="231" t="s">
        <v>197</v>
      </c>
      <c r="F136" s="232">
        <v>2000</v>
      </c>
      <c r="G136" s="192">
        <v>10</v>
      </c>
      <c r="H136" s="220"/>
      <c r="I136" s="221"/>
      <c r="J136" s="222"/>
      <c r="K136" s="223"/>
      <c r="L136" s="223"/>
      <c r="M136" s="224"/>
      <c r="N136" s="223"/>
      <c r="O136" s="196"/>
      <c r="P136" s="145">
        <f>IF(ISNA(MATCH(Transactions[[#This Row],[TransType]], TransType[TransType], 0)), 1, MATCH(Transactions[[#This Row],[TransType]], TransType[TransType], 0))</f>
        <v>11</v>
      </c>
      <c r="Q136" s="19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20000</v>
      </c>
      <c r="R136" s="200">
        <f>Transactions[TotalAmnt] * INDEX(TransType[], Transactions[[#This Row],[TTR]], 4)</f>
        <v>20000</v>
      </c>
      <c r="S136" s="201">
        <f>IF('Config'!$B$2&lt;&gt;"Yes",0,ROUND(SUMIFS(nmTransCashImpact,nmTransAccount,"="&amp;A136,nmTransDate,"&lt;="&amp;B136,nmTransTransID,"&lt;="&amp;W136),2))</f>
        <v>20000</v>
      </c>
      <c r="T136" s="203">
        <f>IF(INDEX(TransType[], Transactions[[#This Row],[TTR]], 6)=0, 0, Transactions[[#This Row],[Qty]]*INDEX(TransType[], Transactions[[#This Row],[TTR]], 6)*IF(AND(Transactions[[#This Row],[Qty]]&lt;0, INDEX(TransType[], Transactions[[#This Row],[TTR]], 5)=-1), -1, 1))</f>
        <v>-2000</v>
      </c>
      <c r="U136" s="205">
        <f>IF(Transactions[[#This Row],[Symbol]]="* Cash", 0,ROUND(SUMIFS(nmTransQtyChange,nmTransAccount,"="&amp;A136,nmTransDate,"&lt;="&amp;B136,nmTransSymbol,"="&amp;V136,nmTransTransID,"&lt;="&amp;W136),5))</f>
        <v>10000</v>
      </c>
      <c r="V136" s="207" t="str">
        <f xml:space="preserve"> IF(ISNA(VLOOKUP(Transactions[[#This Row],[SymbolName]], SymbolAlias[#All],2,FALSE)), Transactions[[#This Row],[SymbolName]], VLOOKUP(Transactions[[#This Row],[SymbolName]], SymbolAlias[#All],2,FALSE) )</f>
        <v>TDB8150</v>
      </c>
      <c r="W136" s="209">
        <f>ROW()</f>
        <v>136</v>
      </c>
    </row>
    <row r="137" spans="1:23" hidden="1" x14ac:dyDescent="0.25">
      <c r="A137" s="227" t="s">
        <v>237</v>
      </c>
      <c r="B137" s="228">
        <v>43798</v>
      </c>
      <c r="C137" s="229" t="s">
        <v>146</v>
      </c>
      <c r="D137" s="230"/>
      <c r="E137" s="231" t="s">
        <v>14</v>
      </c>
      <c r="F137" s="232">
        <v>1</v>
      </c>
      <c r="G137" s="192">
        <v>20000</v>
      </c>
      <c r="H137" s="220"/>
      <c r="I137" s="221"/>
      <c r="J137" s="222"/>
      <c r="K137" s="223"/>
      <c r="L137" s="223"/>
      <c r="M137" s="224"/>
      <c r="N137" s="223"/>
      <c r="O137" s="196"/>
      <c r="P137" s="145">
        <f>IF(ISNA(MATCH(Transactions[[#This Row],[TransType]], TransType[TransType], 0)), 1, MATCH(Transactions[[#This Row],[TransType]], TransType[TransType], 0))</f>
        <v>18</v>
      </c>
      <c r="Q137" s="19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20000</v>
      </c>
      <c r="R137" s="200">
        <f>Transactions[TotalAmnt] * INDEX(TransType[], Transactions[[#This Row],[TTR]], 4)</f>
        <v>-20000</v>
      </c>
      <c r="S137" s="201">
        <f>IF('Config'!$B$2&lt;&gt;"Yes",0,ROUND(SUMIFS(nmTransCashImpact,nmTransAccount,"="&amp;A137,nmTransDate,"&lt;="&amp;B137,nmTransTransID,"&lt;="&amp;W137),2))</f>
        <v>0</v>
      </c>
      <c r="T137" s="203">
        <f>IF(INDEX(TransType[], Transactions[[#This Row],[TTR]], 6)=0, 0, Transactions[[#This Row],[Qty]]*INDEX(TransType[], Transactions[[#This Row],[TTR]], 6)*IF(AND(Transactions[[#This Row],[Qty]]&lt;0, INDEX(TransType[], Transactions[[#This Row],[TTR]], 5)=-1), -1, 1))</f>
        <v>0</v>
      </c>
      <c r="U137" s="205">
        <f>IF(Transactions[[#This Row],[Symbol]]="* Cash", 0,ROUND(SUMIFS(nmTransQtyChange,nmTransAccount,"="&amp;A137,nmTransDate,"&lt;="&amp;B137,nmTransSymbol,"="&amp;V137,nmTransTransID,"&lt;="&amp;W137),5))</f>
        <v>0</v>
      </c>
      <c r="V137" s="207" t="str">
        <f xml:space="preserve"> IF(ISNA(VLOOKUP(Transactions[[#This Row],[SymbolName]], SymbolAlias[#All],2,FALSE)), Transactions[[#This Row],[SymbolName]], VLOOKUP(Transactions[[#This Row],[SymbolName]], SymbolAlias[#All],2,FALSE) )</f>
        <v>* Cash</v>
      </c>
      <c r="W137" s="209">
        <f>ROW()</f>
        <v>137</v>
      </c>
    </row>
    <row r="138" spans="1:23" hidden="1" x14ac:dyDescent="0.25">
      <c r="A138" s="227" t="s">
        <v>237</v>
      </c>
      <c r="B138" s="228">
        <v>43798</v>
      </c>
      <c r="C138" s="229" t="s">
        <v>108</v>
      </c>
      <c r="D138" s="230"/>
      <c r="E138" s="231" t="s">
        <v>197</v>
      </c>
      <c r="F138" s="232">
        <v>10000</v>
      </c>
      <c r="G138" s="192">
        <v>136.77000000000001</v>
      </c>
      <c r="H138" s="220"/>
      <c r="I138" s="221"/>
      <c r="J138" s="222"/>
      <c r="K138" s="223"/>
      <c r="L138" s="223"/>
      <c r="M138" s="224"/>
      <c r="N138" s="223"/>
      <c r="O138" s="196"/>
      <c r="P138" s="145">
        <f>IF(ISNA(MATCH(Transactions[[#This Row],[TransType]], TransType[TransType], 0)), 1, MATCH(Transactions[[#This Row],[TransType]], TransType[TransType], 0))</f>
        <v>6</v>
      </c>
      <c r="Q138" s="198">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136.77000000000001</v>
      </c>
      <c r="R138" s="200">
        <f>Transactions[TotalAmnt] * INDEX(TransType[], Transactions[[#This Row],[TTR]], 4)</f>
        <v>136.77000000000001</v>
      </c>
      <c r="S138" s="201">
        <f>IF('Config'!$B$2&lt;&gt;"Yes",0,ROUND(SUMIFS(nmTransCashImpact,nmTransAccount,"="&amp;A138,nmTransDate,"&lt;="&amp;B138,nmTransTransID,"&lt;="&amp;W138),2))</f>
        <v>136.77000000000001</v>
      </c>
      <c r="T138" s="203">
        <f>IF(INDEX(TransType[], Transactions[[#This Row],[TTR]], 6)=0, 0, Transactions[[#This Row],[Qty]]*INDEX(TransType[], Transactions[[#This Row],[TTR]], 6)*IF(AND(Transactions[[#This Row],[Qty]]&lt;0, INDEX(TransType[], Transactions[[#This Row],[TTR]], 5)=-1), -1, 1))</f>
        <v>0</v>
      </c>
      <c r="U138" s="205">
        <f>IF(Transactions[[#This Row],[Symbol]]="* Cash", 0,ROUND(SUMIFS(nmTransQtyChange,nmTransAccount,"="&amp;A138,nmTransDate,"&lt;="&amp;B138,nmTransSymbol,"="&amp;V138,nmTransTransID,"&lt;="&amp;W138),5))</f>
        <v>10000</v>
      </c>
      <c r="V138" s="207" t="str">
        <f xml:space="preserve"> IF(ISNA(VLOOKUP(Transactions[[#This Row],[SymbolName]], SymbolAlias[#All],2,FALSE)), Transactions[[#This Row],[SymbolName]], VLOOKUP(Transactions[[#This Row],[SymbolName]], SymbolAlias[#All],2,FALSE) )</f>
        <v>TDB8150</v>
      </c>
      <c r="W138" s="209">
        <f>ROW()</f>
        <v>138</v>
      </c>
    </row>
    <row r="139" spans="1:23" hidden="1" x14ac:dyDescent="0.25">
      <c r="A139" s="233" t="s">
        <v>237</v>
      </c>
      <c r="B139" s="234">
        <v>43798</v>
      </c>
      <c r="C139" s="235" t="s">
        <v>96</v>
      </c>
      <c r="D139" s="236" t="s">
        <v>118</v>
      </c>
      <c r="E139" s="237" t="s">
        <v>197</v>
      </c>
      <c r="F139" s="238">
        <v>13.677</v>
      </c>
      <c r="G139" s="192">
        <v>10</v>
      </c>
      <c r="H139" s="245"/>
      <c r="I139" s="194"/>
      <c r="J139" s="246"/>
      <c r="K139" s="193"/>
      <c r="L139" s="193"/>
      <c r="M139" s="219"/>
      <c r="N139" s="193"/>
      <c r="O139" s="195"/>
      <c r="P139" s="144">
        <f>IF(ISNA(MATCH(Transactions[[#This Row],[TransType]], TransType[TransType], 0)), 1, MATCH(Transactions[[#This Row],[TransType]], TransType[TransType], 0))</f>
        <v>2</v>
      </c>
      <c r="Q139"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136.77000000000001</v>
      </c>
      <c r="R139" s="199">
        <f>Transactions[TotalAmnt] * INDEX(TransType[], Transactions[[#This Row],[TTR]], 4)</f>
        <v>-136.77000000000001</v>
      </c>
      <c r="S139" s="247">
        <f>IF('Config'!$B$2&lt;&gt;"Yes",0,ROUND(SUMIFS(nmTransCashImpact,nmTransAccount,"="&amp;A139,nmTransDate,"&lt;="&amp;B139,nmTransTransID,"&lt;="&amp;W139),2))</f>
        <v>0</v>
      </c>
      <c r="T139" s="202">
        <f>IF(INDEX(TransType[], Transactions[[#This Row],[TTR]], 6)=0, 0, Transactions[[#This Row],[Qty]]*INDEX(TransType[], Transactions[[#This Row],[TTR]], 6)*IF(AND(Transactions[[#This Row],[Qty]]&lt;0, INDEX(TransType[], Transactions[[#This Row],[TTR]], 5)=-1), -1, 1))</f>
        <v>13.677</v>
      </c>
      <c r="U139" s="204">
        <f>IF(Transactions[[#This Row],[Symbol]]="* Cash", 0,ROUND(SUMIFS(nmTransQtyChange,nmTransAccount,"="&amp;A139,nmTransDate,"&lt;="&amp;B139,nmTransSymbol,"="&amp;V139,nmTransTransID,"&lt;="&amp;W139),5))</f>
        <v>10013.677</v>
      </c>
      <c r="V139" s="206" t="str">
        <f xml:space="preserve"> IF(ISNA(VLOOKUP(Transactions[[#This Row],[SymbolName]], SymbolAlias[#All],2,FALSE)), Transactions[[#This Row],[SymbolName]], VLOOKUP(Transactions[[#This Row],[SymbolName]], SymbolAlias[#All],2,FALSE) )</f>
        <v>TDB8150</v>
      </c>
      <c r="W139" s="208">
        <f>ROW()</f>
        <v>139</v>
      </c>
    </row>
    <row r="140" spans="1:23" hidden="1" x14ac:dyDescent="0.25">
      <c r="A140" s="239" t="s">
        <v>237</v>
      </c>
      <c r="B140" s="240">
        <v>43830</v>
      </c>
      <c r="C140" s="241" t="s">
        <v>108</v>
      </c>
      <c r="D140" s="242"/>
      <c r="E140" s="243" t="s">
        <v>197</v>
      </c>
      <c r="F140" s="244">
        <v>10013.677</v>
      </c>
      <c r="G140" s="192">
        <v>136.07</v>
      </c>
      <c r="H140" s="245"/>
      <c r="I140" s="194"/>
      <c r="J140" s="246"/>
      <c r="K140" s="193"/>
      <c r="L140" s="193"/>
      <c r="M140" s="219"/>
      <c r="N140" s="193"/>
      <c r="O140" s="195"/>
      <c r="P140" s="144">
        <f>IF(ISNA(MATCH(Transactions[[#This Row],[TransType]], TransType[TransType], 0)), 1, MATCH(Transactions[[#This Row],[TransType]], TransType[TransType], 0))</f>
        <v>6</v>
      </c>
      <c r="Q140"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136.07</v>
      </c>
      <c r="R140" s="199">
        <f>Transactions[TotalAmnt] * INDEX(TransType[], Transactions[[#This Row],[TTR]], 4)</f>
        <v>136.07</v>
      </c>
      <c r="S140" s="247">
        <f>IF('Config'!$B$2&lt;&gt;"Yes",0,ROUND(SUMIFS(nmTransCashImpact,nmTransAccount,"="&amp;A140,nmTransDate,"&lt;="&amp;B140,nmTransTransID,"&lt;="&amp;W140),2))</f>
        <v>136.07</v>
      </c>
      <c r="T140" s="202">
        <f>IF(INDEX(TransType[], Transactions[[#This Row],[TTR]], 6)=0, 0, Transactions[[#This Row],[Qty]]*INDEX(TransType[], Transactions[[#This Row],[TTR]], 6)*IF(AND(Transactions[[#This Row],[Qty]]&lt;0, INDEX(TransType[], Transactions[[#This Row],[TTR]], 5)=-1), -1, 1))</f>
        <v>0</v>
      </c>
      <c r="U140" s="204">
        <f>IF(Transactions[[#This Row],[Symbol]]="* Cash", 0,ROUND(SUMIFS(nmTransQtyChange,nmTransAccount,"="&amp;A140,nmTransDate,"&lt;="&amp;B140,nmTransSymbol,"="&amp;V140,nmTransTransID,"&lt;="&amp;W140),5))</f>
        <v>10013.677</v>
      </c>
      <c r="V140" s="206" t="str">
        <f xml:space="preserve"> IF(ISNA(VLOOKUP(Transactions[[#This Row],[SymbolName]], SymbolAlias[#All],2,FALSE)), Transactions[[#This Row],[SymbolName]], VLOOKUP(Transactions[[#This Row],[SymbolName]], SymbolAlias[#All],2,FALSE) )</f>
        <v>TDB8150</v>
      </c>
      <c r="W140" s="208">
        <f>ROW()</f>
        <v>140</v>
      </c>
    </row>
    <row r="141" spans="1:23" hidden="1" x14ac:dyDescent="0.25">
      <c r="A141" s="239" t="s">
        <v>237</v>
      </c>
      <c r="B141" s="240">
        <v>43830</v>
      </c>
      <c r="C141" s="241" t="s">
        <v>96</v>
      </c>
      <c r="D141" s="242" t="s">
        <v>118</v>
      </c>
      <c r="E141" s="243" t="s">
        <v>197</v>
      </c>
      <c r="F141" s="244">
        <v>13.606999999999999</v>
      </c>
      <c r="G141" s="192">
        <v>10</v>
      </c>
      <c r="H141" s="245"/>
      <c r="I141" s="194"/>
      <c r="J141" s="246"/>
      <c r="K141" s="193"/>
      <c r="L141" s="193"/>
      <c r="M141" s="219"/>
      <c r="N141" s="193"/>
      <c r="O141" s="195"/>
      <c r="P141" s="144">
        <f>IF(ISNA(MATCH(Transactions[[#This Row],[TransType]], TransType[TransType], 0)), 1, MATCH(Transactions[[#This Row],[TransType]], TransType[TransType], 0))</f>
        <v>2</v>
      </c>
      <c r="Q141"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136.07</v>
      </c>
      <c r="R141" s="199">
        <f>Transactions[TotalAmnt] * INDEX(TransType[], Transactions[[#This Row],[TTR]], 4)</f>
        <v>-136.07</v>
      </c>
      <c r="S141" s="247">
        <f>IF('Config'!$B$2&lt;&gt;"Yes",0,ROUND(SUMIFS(nmTransCashImpact,nmTransAccount,"="&amp;A141,nmTransDate,"&lt;="&amp;B141,nmTransTransID,"&lt;="&amp;W141),2))</f>
        <v>0</v>
      </c>
      <c r="T141" s="202">
        <f>IF(INDEX(TransType[], Transactions[[#This Row],[TTR]], 6)=0, 0, Transactions[[#This Row],[Qty]]*INDEX(TransType[], Transactions[[#This Row],[TTR]], 6)*IF(AND(Transactions[[#This Row],[Qty]]&lt;0, INDEX(TransType[], Transactions[[#This Row],[TTR]], 5)=-1), -1, 1))</f>
        <v>13.606999999999999</v>
      </c>
      <c r="U141" s="204">
        <f>IF(Transactions[[#This Row],[Symbol]]="* Cash", 0,ROUND(SUMIFS(nmTransQtyChange,nmTransAccount,"="&amp;A141,nmTransDate,"&lt;="&amp;B141,nmTransSymbol,"="&amp;V141,nmTransTransID,"&lt;="&amp;W141),5))</f>
        <v>10027.284</v>
      </c>
      <c r="V141" s="206" t="str">
        <f xml:space="preserve"> IF(ISNA(VLOOKUP(Transactions[[#This Row],[SymbolName]], SymbolAlias[#All],2,FALSE)), Transactions[[#This Row],[SymbolName]], VLOOKUP(Transactions[[#This Row],[SymbolName]], SymbolAlias[#All],2,FALSE) )</f>
        <v>TDB8150</v>
      </c>
      <c r="W141" s="208">
        <f>ROW()</f>
        <v>141</v>
      </c>
    </row>
    <row r="142" spans="1:23" hidden="1" x14ac:dyDescent="0.25">
      <c r="A142" s="239" t="s">
        <v>237</v>
      </c>
      <c r="B142" s="240">
        <v>43861</v>
      </c>
      <c r="C142" s="241" t="s">
        <v>108</v>
      </c>
      <c r="D142" s="242"/>
      <c r="E142" s="243" t="s">
        <v>197</v>
      </c>
      <c r="F142" s="244">
        <v>10027.280000000001</v>
      </c>
      <c r="G142" s="192">
        <v>140.65</v>
      </c>
      <c r="H142" s="245"/>
      <c r="I142" s="194"/>
      <c r="J142" s="246"/>
      <c r="K142" s="193"/>
      <c r="L142" s="193"/>
      <c r="M142" s="219"/>
      <c r="N142" s="193"/>
      <c r="O142" s="195"/>
      <c r="P142" s="144">
        <f>IF(ISNA(MATCH(Transactions[[#This Row],[TransType]], TransType[TransType], 0)), 1, MATCH(Transactions[[#This Row],[TransType]], TransType[TransType], 0))</f>
        <v>6</v>
      </c>
      <c r="Q142"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140.65</v>
      </c>
      <c r="R142" s="199">
        <f>Transactions[TotalAmnt] * INDEX(TransType[], Transactions[[#This Row],[TTR]], 4)</f>
        <v>140.65</v>
      </c>
      <c r="S142" s="247">
        <f>IF('Config'!$B$2&lt;&gt;"Yes",0,ROUND(SUMIFS(nmTransCashImpact,nmTransAccount,"="&amp;A142,nmTransDate,"&lt;="&amp;B142,nmTransTransID,"&lt;="&amp;W142),2))</f>
        <v>140.65</v>
      </c>
      <c r="T142" s="202">
        <f>IF(INDEX(TransType[], Transactions[[#This Row],[TTR]], 6)=0, 0, Transactions[[#This Row],[Qty]]*INDEX(TransType[], Transactions[[#This Row],[TTR]], 6)*IF(AND(Transactions[[#This Row],[Qty]]&lt;0, INDEX(TransType[], Transactions[[#This Row],[TTR]], 5)=-1), -1, 1))</f>
        <v>0</v>
      </c>
      <c r="U142" s="204">
        <f>IF(Transactions[[#This Row],[Symbol]]="* Cash", 0,ROUND(SUMIFS(nmTransQtyChange,nmTransAccount,"="&amp;A142,nmTransDate,"&lt;="&amp;B142,nmTransSymbol,"="&amp;V142,nmTransTransID,"&lt;="&amp;W142),5))</f>
        <v>10027.284</v>
      </c>
      <c r="V142" s="206" t="str">
        <f xml:space="preserve"> IF(ISNA(VLOOKUP(Transactions[[#This Row],[SymbolName]], SymbolAlias[#All],2,FALSE)), Transactions[[#This Row],[SymbolName]], VLOOKUP(Transactions[[#This Row],[SymbolName]], SymbolAlias[#All],2,FALSE) )</f>
        <v>TDB8150</v>
      </c>
      <c r="W142" s="208">
        <f>ROW()</f>
        <v>142</v>
      </c>
    </row>
    <row r="143" spans="1:23" hidden="1" x14ac:dyDescent="0.25">
      <c r="A143" s="239" t="s">
        <v>237</v>
      </c>
      <c r="B143" s="240">
        <v>43861</v>
      </c>
      <c r="C143" s="241" t="s">
        <v>96</v>
      </c>
      <c r="D143" s="242" t="s">
        <v>118</v>
      </c>
      <c r="E143" s="243" t="s">
        <v>197</v>
      </c>
      <c r="F143" s="244">
        <v>14.065</v>
      </c>
      <c r="G143" s="192">
        <v>10</v>
      </c>
      <c r="H143" s="245"/>
      <c r="I143" s="194"/>
      <c r="J143" s="246"/>
      <c r="K143" s="193"/>
      <c r="L143" s="193"/>
      <c r="M143" s="219"/>
      <c r="N143" s="193"/>
      <c r="O143" s="195"/>
      <c r="P143" s="144">
        <f>IF(ISNA(MATCH(Transactions[[#This Row],[TransType]], TransType[TransType], 0)), 1, MATCH(Transactions[[#This Row],[TransType]], TransType[TransType], 0))</f>
        <v>2</v>
      </c>
      <c r="Q143"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140.65</v>
      </c>
      <c r="R143" s="199">
        <f>Transactions[TotalAmnt] * INDEX(TransType[], Transactions[[#This Row],[TTR]], 4)</f>
        <v>-140.65</v>
      </c>
      <c r="S143" s="247">
        <f>IF('Config'!$B$2&lt;&gt;"Yes",0,ROUND(SUMIFS(nmTransCashImpact,nmTransAccount,"="&amp;A143,nmTransDate,"&lt;="&amp;B143,nmTransTransID,"&lt;="&amp;W143),2))</f>
        <v>0</v>
      </c>
      <c r="T143" s="202">
        <f>IF(INDEX(TransType[], Transactions[[#This Row],[TTR]], 6)=0, 0, Transactions[[#This Row],[Qty]]*INDEX(TransType[], Transactions[[#This Row],[TTR]], 6)*IF(AND(Transactions[[#This Row],[Qty]]&lt;0, INDEX(TransType[], Transactions[[#This Row],[TTR]], 5)=-1), -1, 1))</f>
        <v>14.065</v>
      </c>
      <c r="U143" s="204">
        <f>IF(Transactions[[#This Row],[Symbol]]="* Cash", 0,ROUND(SUMIFS(nmTransQtyChange,nmTransAccount,"="&amp;A143,nmTransDate,"&lt;="&amp;B143,nmTransSymbol,"="&amp;V143,nmTransTransID,"&lt;="&amp;W143),5))</f>
        <v>10041.349</v>
      </c>
      <c r="V143" s="206" t="str">
        <f xml:space="preserve"> IF(ISNA(VLOOKUP(Transactions[[#This Row],[SymbolName]], SymbolAlias[#All],2,FALSE)), Transactions[[#This Row],[SymbolName]], VLOOKUP(Transactions[[#This Row],[SymbolName]], SymbolAlias[#All],2,FALSE) )</f>
        <v>TDB8150</v>
      </c>
      <c r="W143" s="208">
        <f>ROW()</f>
        <v>143</v>
      </c>
    </row>
    <row r="144" spans="1:23" hidden="1" x14ac:dyDescent="0.25">
      <c r="A144" s="239" t="s">
        <v>237</v>
      </c>
      <c r="B144" s="240">
        <v>43889</v>
      </c>
      <c r="C144" s="241" t="s">
        <v>108</v>
      </c>
      <c r="D144" s="242"/>
      <c r="E144" s="243" t="s">
        <v>197</v>
      </c>
      <c r="F144" s="244">
        <v>10041.35</v>
      </c>
      <c r="G144" s="192">
        <v>123.25</v>
      </c>
      <c r="H144" s="245"/>
      <c r="I144" s="194"/>
      <c r="J144" s="246"/>
      <c r="K144" s="193"/>
      <c r="L144" s="193"/>
      <c r="M144" s="219"/>
      <c r="N144" s="193"/>
      <c r="O144" s="195"/>
      <c r="P144" s="144">
        <f>IF(ISNA(MATCH(Transactions[[#This Row],[TransType]], TransType[TransType], 0)), 1, MATCH(Transactions[[#This Row],[TransType]], TransType[TransType], 0))</f>
        <v>6</v>
      </c>
      <c r="Q144"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123.25</v>
      </c>
      <c r="R144" s="199">
        <f>Transactions[TotalAmnt] * INDEX(TransType[], Transactions[[#This Row],[TTR]], 4)</f>
        <v>123.25</v>
      </c>
      <c r="S144" s="247">
        <f>IF('Config'!$B$2&lt;&gt;"Yes",0,ROUND(SUMIFS(nmTransCashImpact,nmTransAccount,"="&amp;A144,nmTransDate,"&lt;="&amp;B144,nmTransTransID,"&lt;="&amp;W144),2))</f>
        <v>123.25</v>
      </c>
      <c r="T144" s="202">
        <f>IF(INDEX(TransType[], Transactions[[#This Row],[TTR]], 6)=0, 0, Transactions[[#This Row],[Qty]]*INDEX(TransType[], Transactions[[#This Row],[TTR]], 6)*IF(AND(Transactions[[#This Row],[Qty]]&lt;0, INDEX(TransType[], Transactions[[#This Row],[TTR]], 5)=-1), -1, 1))</f>
        <v>0</v>
      </c>
      <c r="U144" s="204">
        <f>IF(Transactions[[#This Row],[Symbol]]="* Cash", 0,ROUND(SUMIFS(nmTransQtyChange,nmTransAccount,"="&amp;A144,nmTransDate,"&lt;="&amp;B144,nmTransSymbol,"="&amp;V144,nmTransTransID,"&lt;="&amp;W144),5))</f>
        <v>10041.349</v>
      </c>
      <c r="V144" s="206" t="str">
        <f xml:space="preserve"> IF(ISNA(VLOOKUP(Transactions[[#This Row],[SymbolName]], SymbolAlias[#All],2,FALSE)), Transactions[[#This Row],[SymbolName]], VLOOKUP(Transactions[[#This Row],[SymbolName]], SymbolAlias[#All],2,FALSE) )</f>
        <v>TDB8150</v>
      </c>
      <c r="W144" s="208">
        <f>ROW()</f>
        <v>144</v>
      </c>
    </row>
    <row r="145" spans="1:23" hidden="1" x14ac:dyDescent="0.25">
      <c r="A145" s="239" t="s">
        <v>237</v>
      </c>
      <c r="B145" s="240">
        <v>43889</v>
      </c>
      <c r="C145" s="241" t="s">
        <v>96</v>
      </c>
      <c r="D145" s="242" t="s">
        <v>118</v>
      </c>
      <c r="E145" s="243" t="s">
        <v>197</v>
      </c>
      <c r="F145" s="244">
        <v>12.324999999999999</v>
      </c>
      <c r="G145" s="192">
        <v>10</v>
      </c>
      <c r="H145" s="245"/>
      <c r="I145" s="194"/>
      <c r="J145" s="246"/>
      <c r="K145" s="193"/>
      <c r="L145" s="193"/>
      <c r="M145" s="219"/>
      <c r="N145" s="193"/>
      <c r="O145" s="195"/>
      <c r="P145" s="144">
        <f>IF(ISNA(MATCH(Transactions[[#This Row],[TransType]], TransType[TransType], 0)), 1, MATCH(Transactions[[#This Row],[TransType]], TransType[TransType], 0))</f>
        <v>2</v>
      </c>
      <c r="Q145"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123.25</v>
      </c>
      <c r="R145" s="199">
        <f>Transactions[TotalAmnt] * INDEX(TransType[], Transactions[[#This Row],[TTR]], 4)</f>
        <v>-123.25</v>
      </c>
      <c r="S145" s="247">
        <f>IF('Config'!$B$2&lt;&gt;"Yes",0,ROUND(SUMIFS(nmTransCashImpact,nmTransAccount,"="&amp;A145,nmTransDate,"&lt;="&amp;B145,nmTransTransID,"&lt;="&amp;W145),2))</f>
        <v>0</v>
      </c>
      <c r="T145" s="202">
        <f>IF(INDEX(TransType[], Transactions[[#This Row],[TTR]], 6)=0, 0, Transactions[[#This Row],[Qty]]*INDEX(TransType[], Transactions[[#This Row],[TTR]], 6)*IF(AND(Transactions[[#This Row],[Qty]]&lt;0, INDEX(TransType[], Transactions[[#This Row],[TTR]], 5)=-1), -1, 1))</f>
        <v>12.324999999999999</v>
      </c>
      <c r="U145" s="204">
        <f>IF(Transactions[[#This Row],[Symbol]]="* Cash", 0,ROUND(SUMIFS(nmTransQtyChange,nmTransAccount,"="&amp;A145,nmTransDate,"&lt;="&amp;B145,nmTransSymbol,"="&amp;V145,nmTransTransID,"&lt;="&amp;W145),5))</f>
        <v>10053.674000000001</v>
      </c>
      <c r="V145" s="206" t="str">
        <f xml:space="preserve"> IF(ISNA(VLOOKUP(Transactions[[#This Row],[SymbolName]], SymbolAlias[#All],2,FALSE)), Transactions[[#This Row],[SymbolName]], VLOOKUP(Transactions[[#This Row],[SymbolName]], SymbolAlias[#All],2,FALSE) )</f>
        <v>TDB8150</v>
      </c>
      <c r="W145" s="208">
        <f>ROW()</f>
        <v>145</v>
      </c>
    </row>
    <row r="146" spans="1:23" hidden="1" x14ac:dyDescent="0.25">
      <c r="A146" s="239" t="s">
        <v>237</v>
      </c>
      <c r="B146" s="240">
        <v>43922</v>
      </c>
      <c r="C146" s="241" t="s">
        <v>108</v>
      </c>
      <c r="D146" s="136"/>
      <c r="E146" s="137" t="s">
        <v>197</v>
      </c>
      <c r="F146" s="138">
        <v>10053.67</v>
      </c>
      <c r="G146" s="45">
        <v>71.89</v>
      </c>
      <c r="H146" s="139"/>
      <c r="I146" s="33"/>
      <c r="J146" s="140"/>
      <c r="K146" s="34"/>
      <c r="L146" s="34"/>
      <c r="M146" s="213"/>
      <c r="N146" s="34"/>
      <c r="O146" s="35"/>
      <c r="P146" s="144">
        <f>IF(ISNA(MATCH(Transactions[[#This Row],[TransType]], TransType[TransType], 0)), 1, MATCH(Transactions[[#This Row],[TransType]], TransType[TransType], 0))</f>
        <v>6</v>
      </c>
      <c r="Q146" s="14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71.89</v>
      </c>
      <c r="R146" s="148">
        <f>Transactions[TotalAmnt] * INDEX(TransType[], Transactions[[#This Row],[TTR]], 4)</f>
        <v>71.89</v>
      </c>
      <c r="S146" s="143">
        <f>IF('Config'!$B$2&lt;&gt;"Yes",0,ROUND(SUMIFS(nmTransCashImpact,nmTransAccount,"="&amp;A146,nmTransDate,"&lt;="&amp;B146,nmTransTransID,"&lt;="&amp;W146),2))</f>
        <v>71.89</v>
      </c>
      <c r="T146" s="150">
        <f>IF(INDEX(TransType[], Transactions[[#This Row],[TTR]], 6)=0, 0, Transactions[[#This Row],[Qty]]*INDEX(TransType[], Transactions[[#This Row],[TTR]], 6)*IF(AND(Transactions[[#This Row],[Qty]]&lt;0, INDEX(TransType[], Transactions[[#This Row],[TTR]], 5)=-1), -1, 1))</f>
        <v>0</v>
      </c>
      <c r="U146" s="152">
        <f>IF(Transactions[[#This Row],[Symbol]]="* Cash", 0,ROUND(SUMIFS(nmTransQtyChange,nmTransAccount,"="&amp;A146,nmTransDate,"&lt;="&amp;B146,nmTransSymbol,"="&amp;V146,nmTransTransID,"&lt;="&amp;W146),5))</f>
        <v>10053.674000000001</v>
      </c>
      <c r="V146" s="154" t="str">
        <f xml:space="preserve"> IF(ISNA(VLOOKUP(Transactions[[#This Row],[SymbolName]], SymbolAlias[#All],2,FALSE)), Transactions[[#This Row],[SymbolName]], VLOOKUP(Transactions[[#This Row],[SymbolName]], SymbolAlias[#All],2,FALSE) )</f>
        <v>TDB8150</v>
      </c>
      <c r="W146" s="156">
        <f>ROW()</f>
        <v>146</v>
      </c>
    </row>
    <row r="147" spans="1:23" hidden="1" x14ac:dyDescent="0.25">
      <c r="A147" s="239" t="s">
        <v>237</v>
      </c>
      <c r="B147" s="240">
        <v>43922</v>
      </c>
      <c r="C147" s="241" t="s">
        <v>96</v>
      </c>
      <c r="D147" s="136" t="s">
        <v>118</v>
      </c>
      <c r="E147" s="137" t="s">
        <v>197</v>
      </c>
      <c r="F147" s="138">
        <v>7.1890000000000001</v>
      </c>
      <c r="G147" s="45">
        <v>10</v>
      </c>
      <c r="H147" s="139"/>
      <c r="I147" s="33"/>
      <c r="J147" s="140"/>
      <c r="K147" s="34"/>
      <c r="L147" s="34"/>
      <c r="M147" s="213"/>
      <c r="N147" s="34"/>
      <c r="O147" s="35"/>
      <c r="P147" s="144">
        <f>IF(ISNA(MATCH(Transactions[[#This Row],[TransType]], TransType[TransType], 0)), 1, MATCH(Transactions[[#This Row],[TransType]], TransType[TransType], 0))</f>
        <v>2</v>
      </c>
      <c r="Q147" s="14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71.89</v>
      </c>
      <c r="R147" s="148">
        <f>Transactions[TotalAmnt] * INDEX(TransType[], Transactions[[#This Row],[TTR]], 4)</f>
        <v>-71.89</v>
      </c>
      <c r="S147" s="143">
        <f>IF('Config'!$B$2&lt;&gt;"Yes",0,ROUND(SUMIFS(nmTransCashImpact,nmTransAccount,"="&amp;A147,nmTransDate,"&lt;="&amp;B147,nmTransTransID,"&lt;="&amp;W147),2))</f>
        <v>0</v>
      </c>
      <c r="T147" s="150">
        <f>IF(INDEX(TransType[], Transactions[[#This Row],[TTR]], 6)=0, 0, Transactions[[#This Row],[Qty]]*INDEX(TransType[], Transactions[[#This Row],[TTR]], 6)*IF(AND(Transactions[[#This Row],[Qty]]&lt;0, INDEX(TransType[], Transactions[[#This Row],[TTR]], 5)=-1), -1, 1))</f>
        <v>7.1890000000000001</v>
      </c>
      <c r="U147" s="152">
        <f>IF(Transactions[[#This Row],[Symbol]]="* Cash", 0,ROUND(SUMIFS(nmTransQtyChange,nmTransAccount,"="&amp;A147,nmTransDate,"&lt;="&amp;B147,nmTransSymbol,"="&amp;V147,nmTransTransID,"&lt;="&amp;W147),5))</f>
        <v>10060.862999999999</v>
      </c>
      <c r="V147" s="154" t="str">
        <f xml:space="preserve"> IF(ISNA(VLOOKUP(Transactions[[#This Row],[SymbolName]], SymbolAlias[#All],2,FALSE)), Transactions[[#This Row],[SymbolName]], VLOOKUP(Transactions[[#This Row],[SymbolName]], SymbolAlias[#All],2,FALSE) )</f>
        <v>TDB8150</v>
      </c>
      <c r="W147" s="156">
        <f>ROW()</f>
        <v>147</v>
      </c>
    </row>
    <row r="148" spans="1:23" hidden="1" x14ac:dyDescent="0.25">
      <c r="A148" s="239" t="s">
        <v>237</v>
      </c>
      <c r="B148" s="240">
        <v>43952</v>
      </c>
      <c r="C148" s="241" t="s">
        <v>96</v>
      </c>
      <c r="D148" s="136" t="s">
        <v>118</v>
      </c>
      <c r="E148" s="137" t="s">
        <v>197</v>
      </c>
      <c r="F148" s="254">
        <v>1.9850000000000001</v>
      </c>
      <c r="G148" s="255">
        <v>10</v>
      </c>
      <c r="H148" s="256"/>
      <c r="I148" s="257"/>
      <c r="J148" s="258"/>
      <c r="K148" s="259"/>
      <c r="L148" s="259"/>
      <c r="M148" s="260"/>
      <c r="N148" s="259"/>
      <c r="O148" s="261"/>
      <c r="P148" s="144">
        <f>IF(ISNA(MATCH(Transactions[[#This Row],[TransType]], TransType[TransType], 0)), 1, MATCH(Transactions[[#This Row],[TransType]], TransType[TransType], 0))</f>
        <v>2</v>
      </c>
      <c r="Q148"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19.850000000000001</v>
      </c>
      <c r="R148" s="263">
        <f>Transactions[TotalAmnt] * INDEX(TransType[], Transactions[[#This Row],[TTR]], 4)</f>
        <v>-19.850000000000001</v>
      </c>
      <c r="S148" s="264">
        <f>IF('Config'!$B$2&lt;&gt;"Yes",0,ROUND(SUMIFS(nmTransCashImpact,nmTransAccount,"="&amp;A148,nmTransDate,"&lt;="&amp;B148,nmTransTransID,"&lt;="&amp;W148),2))</f>
        <v>-19.850000000000001</v>
      </c>
      <c r="T148" s="265">
        <f>IF(INDEX(TransType[], Transactions[[#This Row],[TTR]], 6)=0, 0, Transactions[[#This Row],[Qty]]*INDEX(TransType[], Transactions[[#This Row],[TTR]], 6)*IF(AND(Transactions[[#This Row],[Qty]]&lt;0, INDEX(TransType[], Transactions[[#This Row],[TTR]], 5)=-1), -1, 1))</f>
        <v>1.9850000000000001</v>
      </c>
      <c r="U148" s="266">
        <f>IF(Transactions[[#This Row],[Symbol]]="* Cash", 0,ROUND(SUMIFS(nmTransQtyChange,nmTransAccount,"="&amp;A148,nmTransDate,"&lt;="&amp;B148,nmTransSymbol,"="&amp;V148,nmTransTransID,"&lt;="&amp;W148),5))</f>
        <v>10062.848</v>
      </c>
      <c r="V148" s="267" t="str">
        <f xml:space="preserve"> IF(ISNA(VLOOKUP(Transactions[[#This Row],[SymbolName]], SymbolAlias[#All],2,FALSE)), Transactions[[#This Row],[SymbolName]], VLOOKUP(Transactions[[#This Row],[SymbolName]], SymbolAlias[#All],2,FALSE) )</f>
        <v>TDB8150</v>
      </c>
      <c r="W148" s="268">
        <f>ROW()</f>
        <v>148</v>
      </c>
    </row>
    <row r="149" spans="1:23" hidden="1" x14ac:dyDescent="0.25">
      <c r="A149" s="239" t="s">
        <v>237</v>
      </c>
      <c r="B149" s="240">
        <v>43952</v>
      </c>
      <c r="C149" s="241" t="s">
        <v>108</v>
      </c>
      <c r="D149" s="253"/>
      <c r="E149" s="137" t="s">
        <v>197</v>
      </c>
      <c r="F149" s="254">
        <v>10062.85</v>
      </c>
      <c r="G149" s="255">
        <v>19.850000000000001</v>
      </c>
      <c r="H149" s="256"/>
      <c r="I149" s="257"/>
      <c r="J149" s="258"/>
      <c r="K149" s="259"/>
      <c r="L149" s="259"/>
      <c r="M149" s="260"/>
      <c r="N149" s="259"/>
      <c r="O149" s="261"/>
      <c r="P149" s="144">
        <f>IF(ISNA(MATCH(Transactions[[#This Row],[TransType]], TransType[TransType], 0)), 1, MATCH(Transactions[[#This Row],[TransType]], TransType[TransType], 0))</f>
        <v>6</v>
      </c>
      <c r="Q149"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19.850000000000001</v>
      </c>
      <c r="R149" s="263">
        <f>Transactions[TotalAmnt] * INDEX(TransType[], Transactions[[#This Row],[TTR]], 4)</f>
        <v>19.850000000000001</v>
      </c>
      <c r="S149" s="264">
        <f>IF('Config'!$B$2&lt;&gt;"Yes",0,ROUND(SUMIFS(nmTransCashImpact,nmTransAccount,"="&amp;A149,nmTransDate,"&lt;="&amp;B149,nmTransTransID,"&lt;="&amp;W149),2))</f>
        <v>0</v>
      </c>
      <c r="T149" s="265">
        <f>IF(INDEX(TransType[], Transactions[[#This Row],[TTR]], 6)=0, 0, Transactions[[#This Row],[Qty]]*INDEX(TransType[], Transactions[[#This Row],[TTR]], 6)*IF(AND(Transactions[[#This Row],[Qty]]&lt;0, INDEX(TransType[], Transactions[[#This Row],[TTR]], 5)=-1), -1, 1))</f>
        <v>0</v>
      </c>
      <c r="U149" s="266">
        <f>IF(Transactions[[#This Row],[Symbol]]="* Cash", 0,ROUND(SUMIFS(nmTransQtyChange,nmTransAccount,"="&amp;A149,nmTransDate,"&lt;="&amp;B149,nmTransSymbol,"="&amp;V149,nmTransTransID,"&lt;="&amp;W149),5))</f>
        <v>10062.848</v>
      </c>
      <c r="V149" s="267" t="str">
        <f xml:space="preserve"> IF(ISNA(VLOOKUP(Transactions[[#This Row],[SymbolName]], SymbolAlias[#All],2,FALSE)), Transactions[[#This Row],[SymbolName]], VLOOKUP(Transactions[[#This Row],[SymbolName]], SymbolAlias[#All],2,FALSE) )</f>
        <v>TDB8150</v>
      </c>
      <c r="W149" s="268">
        <f>ROW()</f>
        <v>149</v>
      </c>
    </row>
    <row r="150" spans="1:23" hidden="1" x14ac:dyDescent="0.25">
      <c r="A150" s="239" t="s">
        <v>237</v>
      </c>
      <c r="B150" s="240">
        <v>43964</v>
      </c>
      <c r="C150" s="241" t="s">
        <v>100</v>
      </c>
      <c r="D150" s="253"/>
      <c r="E150" s="137" t="s">
        <v>14</v>
      </c>
      <c r="F150" s="254">
        <v>1</v>
      </c>
      <c r="G150" s="255">
        <v>25000</v>
      </c>
      <c r="H150" s="256"/>
      <c r="I150" s="257"/>
      <c r="J150" s="258"/>
      <c r="K150" s="259"/>
      <c r="L150" s="259"/>
      <c r="M150" s="260"/>
      <c r="N150" s="259"/>
      <c r="O150" s="261"/>
      <c r="P150" s="144">
        <f>IF(ISNA(MATCH(Transactions[[#This Row],[TransType]], TransType[TransType], 0)), 1, MATCH(Transactions[[#This Row],[TransType]], TransType[TransType], 0))</f>
        <v>4</v>
      </c>
      <c r="Q150"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25000</v>
      </c>
      <c r="R150" s="263">
        <f>Transactions[TotalAmnt] * INDEX(TransType[], Transactions[[#This Row],[TTR]], 4)</f>
        <v>25000</v>
      </c>
      <c r="S150" s="264">
        <f>IF('Config'!$B$2&lt;&gt;"Yes",0,ROUND(SUMIFS(nmTransCashImpact,nmTransAccount,"="&amp;A150,nmTransDate,"&lt;="&amp;B150,nmTransTransID,"&lt;="&amp;W150),2))</f>
        <v>25000</v>
      </c>
      <c r="T150" s="265">
        <f>IF(INDEX(TransType[], Transactions[[#This Row],[TTR]], 6)=0, 0, Transactions[[#This Row],[Qty]]*INDEX(TransType[], Transactions[[#This Row],[TTR]], 6)*IF(AND(Transactions[[#This Row],[Qty]]&lt;0, INDEX(TransType[], Transactions[[#This Row],[TTR]], 5)=-1), -1, 1))</f>
        <v>0</v>
      </c>
      <c r="U150" s="266">
        <f>IF(Transactions[[#This Row],[Symbol]]="* Cash", 0,ROUND(SUMIFS(nmTransQtyChange,nmTransAccount,"="&amp;A150,nmTransDate,"&lt;="&amp;B150,nmTransSymbol,"="&amp;V150,nmTransTransID,"&lt;="&amp;W150),5))</f>
        <v>0</v>
      </c>
      <c r="V150" s="267" t="str">
        <f xml:space="preserve"> IF(ISNA(VLOOKUP(Transactions[[#This Row],[SymbolName]], SymbolAlias[#All],2,FALSE)), Transactions[[#This Row],[SymbolName]], VLOOKUP(Transactions[[#This Row],[SymbolName]], SymbolAlias[#All],2,FALSE) )</f>
        <v>* Cash</v>
      </c>
      <c r="W150" s="268">
        <f>ROW()</f>
        <v>150</v>
      </c>
    </row>
    <row r="151" spans="1:23" hidden="1" x14ac:dyDescent="0.25">
      <c r="A151" s="239" t="s">
        <v>237</v>
      </c>
      <c r="B151" s="240">
        <v>43965</v>
      </c>
      <c r="C151" s="241" t="s">
        <v>96</v>
      </c>
      <c r="D151" s="253"/>
      <c r="E151" s="137" t="s">
        <v>197</v>
      </c>
      <c r="F151" s="254">
        <v>2500</v>
      </c>
      <c r="G151" s="255">
        <v>10</v>
      </c>
      <c r="H151" s="256"/>
      <c r="I151" s="257"/>
      <c r="J151" s="258"/>
      <c r="K151" s="259"/>
      <c r="L151" s="259"/>
      <c r="M151" s="260"/>
      <c r="N151" s="259"/>
      <c r="O151" s="261"/>
      <c r="P151" s="144">
        <f>IF(ISNA(MATCH(Transactions[[#This Row],[TransType]], TransType[TransType], 0)), 1, MATCH(Transactions[[#This Row],[TransType]], TransType[TransType], 0))</f>
        <v>2</v>
      </c>
      <c r="Q151"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25000</v>
      </c>
      <c r="R151" s="263">
        <f>Transactions[TotalAmnt] * INDEX(TransType[], Transactions[[#This Row],[TTR]], 4)</f>
        <v>-25000</v>
      </c>
      <c r="S151" s="264">
        <f>IF('Config'!$B$2&lt;&gt;"Yes",0,ROUND(SUMIFS(nmTransCashImpact,nmTransAccount,"="&amp;A151,nmTransDate,"&lt;="&amp;B151,nmTransTransID,"&lt;="&amp;W151),2))</f>
        <v>0</v>
      </c>
      <c r="T151" s="265">
        <f>IF(INDEX(TransType[], Transactions[[#This Row],[TTR]], 6)=0, 0, Transactions[[#This Row],[Qty]]*INDEX(TransType[], Transactions[[#This Row],[TTR]], 6)*IF(AND(Transactions[[#This Row],[Qty]]&lt;0, INDEX(TransType[], Transactions[[#This Row],[TTR]], 5)=-1), -1, 1))</f>
        <v>2500</v>
      </c>
      <c r="U151" s="266">
        <f>IF(Transactions[[#This Row],[Symbol]]="* Cash", 0,ROUND(SUMIFS(nmTransQtyChange,nmTransAccount,"="&amp;A151,nmTransDate,"&lt;="&amp;B151,nmTransSymbol,"="&amp;V151,nmTransTransID,"&lt;="&amp;W151),5))</f>
        <v>12562.848</v>
      </c>
      <c r="V151" s="267" t="str">
        <f xml:space="preserve"> IF(ISNA(VLOOKUP(Transactions[[#This Row],[SymbolName]], SymbolAlias[#All],2,FALSE)), Transactions[[#This Row],[SymbolName]], VLOOKUP(Transactions[[#This Row],[SymbolName]], SymbolAlias[#All],2,FALSE) )</f>
        <v>TDB8150</v>
      </c>
      <c r="W151" s="268">
        <f>ROW()</f>
        <v>151</v>
      </c>
    </row>
    <row r="152" spans="1:23" hidden="1" x14ac:dyDescent="0.25">
      <c r="A152" s="239" t="s">
        <v>237</v>
      </c>
      <c r="B152" s="240">
        <v>43983</v>
      </c>
      <c r="C152" s="241" t="s">
        <v>108</v>
      </c>
      <c r="D152" s="253"/>
      <c r="E152" s="137" t="s">
        <v>197</v>
      </c>
      <c r="F152" s="254">
        <v>12562.85</v>
      </c>
      <c r="G152" s="255">
        <v>24.45</v>
      </c>
      <c r="H152" s="256"/>
      <c r="I152" s="257"/>
      <c r="J152" s="258"/>
      <c r="K152" s="259"/>
      <c r="L152" s="259"/>
      <c r="M152" s="260"/>
      <c r="N152" s="259"/>
      <c r="O152" s="261"/>
      <c r="P152" s="144">
        <f>IF(ISNA(MATCH(Transactions[[#This Row],[TransType]], TransType[TransType], 0)), 1, MATCH(Transactions[[#This Row],[TransType]], TransType[TransType], 0))</f>
        <v>6</v>
      </c>
      <c r="Q152"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24.45</v>
      </c>
      <c r="R152" s="263">
        <f>Transactions[TotalAmnt] * INDEX(TransType[], Transactions[[#This Row],[TTR]], 4)</f>
        <v>24.45</v>
      </c>
      <c r="S152" s="264">
        <f>IF('Config'!$B$2&lt;&gt;"Yes",0,ROUND(SUMIFS(nmTransCashImpact,nmTransAccount,"="&amp;A152,nmTransDate,"&lt;="&amp;B152,nmTransTransID,"&lt;="&amp;W152),2))</f>
        <v>24.45</v>
      </c>
      <c r="T152" s="265">
        <f>IF(INDEX(TransType[], Transactions[[#This Row],[TTR]], 6)=0, 0, Transactions[[#This Row],[Qty]]*INDEX(TransType[], Transactions[[#This Row],[TTR]], 6)*IF(AND(Transactions[[#This Row],[Qty]]&lt;0, INDEX(TransType[], Transactions[[#This Row],[TTR]], 5)=-1), -1, 1))</f>
        <v>0</v>
      </c>
      <c r="U152" s="266">
        <f>IF(Transactions[[#This Row],[Symbol]]="* Cash", 0,ROUND(SUMIFS(nmTransQtyChange,nmTransAccount,"="&amp;A152,nmTransDate,"&lt;="&amp;B152,nmTransSymbol,"="&amp;V152,nmTransTransID,"&lt;="&amp;W152),5))</f>
        <v>12562.848</v>
      </c>
      <c r="V152" s="267" t="str">
        <f xml:space="preserve"> IF(ISNA(VLOOKUP(Transactions[[#This Row],[SymbolName]], SymbolAlias[#All],2,FALSE)), Transactions[[#This Row],[SymbolName]], VLOOKUP(Transactions[[#This Row],[SymbolName]], SymbolAlias[#All],2,FALSE) )</f>
        <v>TDB8150</v>
      </c>
      <c r="W152" s="268">
        <f>ROW()</f>
        <v>152</v>
      </c>
    </row>
    <row r="153" spans="1:23" hidden="1" x14ac:dyDescent="0.25">
      <c r="A153" s="239" t="s">
        <v>237</v>
      </c>
      <c r="B153" s="240">
        <v>43983</v>
      </c>
      <c r="C153" s="241" t="s">
        <v>96</v>
      </c>
      <c r="D153" s="136" t="s">
        <v>118</v>
      </c>
      <c r="E153" s="137" t="s">
        <v>197</v>
      </c>
      <c r="F153" s="254">
        <v>2.4449999999999998</v>
      </c>
      <c r="G153" s="255">
        <v>10</v>
      </c>
      <c r="H153" s="256"/>
      <c r="I153" s="257"/>
      <c r="J153" s="258"/>
      <c r="K153" s="259"/>
      <c r="L153" s="259"/>
      <c r="M153" s="260"/>
      <c r="N153" s="259"/>
      <c r="O153" s="261"/>
      <c r="P153" s="144">
        <f>IF(ISNA(MATCH(Transactions[[#This Row],[TransType]], TransType[TransType], 0)), 1, MATCH(Transactions[[#This Row],[TransType]], TransType[TransType], 0))</f>
        <v>2</v>
      </c>
      <c r="Q153"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24.45</v>
      </c>
      <c r="R153" s="263">
        <f>Transactions[TotalAmnt] * INDEX(TransType[], Transactions[[#This Row],[TTR]], 4)</f>
        <v>-24.45</v>
      </c>
      <c r="S153" s="264">
        <f>IF('Config'!$B$2&lt;&gt;"Yes",0,ROUND(SUMIFS(nmTransCashImpact,nmTransAccount,"="&amp;A153,nmTransDate,"&lt;="&amp;B153,nmTransTransID,"&lt;="&amp;W153),2))</f>
        <v>0</v>
      </c>
      <c r="T153" s="265">
        <f>IF(INDEX(TransType[], Transactions[[#This Row],[TTR]], 6)=0, 0, Transactions[[#This Row],[Qty]]*INDEX(TransType[], Transactions[[#This Row],[TTR]], 6)*IF(AND(Transactions[[#This Row],[Qty]]&lt;0, INDEX(TransType[], Transactions[[#This Row],[TTR]], 5)=-1), -1, 1))</f>
        <v>2.4449999999999998</v>
      </c>
      <c r="U153" s="266">
        <f>IF(Transactions[[#This Row],[Symbol]]="* Cash", 0,ROUND(SUMIFS(nmTransQtyChange,nmTransAccount,"="&amp;A153,nmTransDate,"&lt;="&amp;B153,nmTransSymbol,"="&amp;V153,nmTransTransID,"&lt;="&amp;W153),5))</f>
        <v>12565.293</v>
      </c>
      <c r="V153" s="267" t="str">
        <f xml:space="preserve"> IF(ISNA(VLOOKUP(Transactions[[#This Row],[SymbolName]], SymbolAlias[#All],2,FALSE)), Transactions[[#This Row],[SymbolName]], VLOOKUP(Transactions[[#This Row],[SymbolName]], SymbolAlias[#All],2,FALSE) )</f>
        <v>TDB8150</v>
      </c>
      <c r="W153" s="268">
        <f>ROW()</f>
        <v>153</v>
      </c>
    </row>
    <row r="154" spans="1:23" hidden="1" x14ac:dyDescent="0.25">
      <c r="A154" s="239" t="s">
        <v>237</v>
      </c>
      <c r="B154" s="240">
        <v>44014</v>
      </c>
      <c r="C154" s="241" t="s">
        <v>108</v>
      </c>
      <c r="D154" s="253"/>
      <c r="E154" s="137" t="s">
        <v>197</v>
      </c>
      <c r="F154" s="254">
        <v>12565.29</v>
      </c>
      <c r="G154" s="255">
        <v>26.68</v>
      </c>
      <c r="H154" s="256"/>
      <c r="I154" s="257"/>
      <c r="J154" s="258"/>
      <c r="K154" s="259"/>
      <c r="L154" s="259"/>
      <c r="M154" s="260"/>
      <c r="N154" s="259"/>
      <c r="O154" s="261"/>
      <c r="P154" s="144">
        <f>IF(ISNA(MATCH(Transactions[[#This Row],[TransType]], TransType[TransType], 0)), 1, MATCH(Transactions[[#This Row],[TransType]], TransType[TransType], 0))</f>
        <v>6</v>
      </c>
      <c r="Q154"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26.68</v>
      </c>
      <c r="R154" s="263">
        <f>Transactions[TotalAmnt] * INDEX(TransType[], Transactions[[#This Row],[TTR]], 4)</f>
        <v>26.68</v>
      </c>
      <c r="S154" s="264">
        <f>IF('Config'!$B$2&lt;&gt;"Yes",0,ROUND(SUMIFS(nmTransCashImpact,nmTransAccount,"="&amp;A154,nmTransDate,"&lt;="&amp;B154,nmTransTransID,"&lt;="&amp;W154),2))</f>
        <v>26.68</v>
      </c>
      <c r="T154" s="265">
        <f>IF(INDEX(TransType[], Transactions[[#This Row],[TTR]], 6)=0, 0, Transactions[[#This Row],[Qty]]*INDEX(TransType[], Transactions[[#This Row],[TTR]], 6)*IF(AND(Transactions[[#This Row],[Qty]]&lt;0, INDEX(TransType[], Transactions[[#This Row],[TTR]], 5)=-1), -1, 1))</f>
        <v>0</v>
      </c>
      <c r="U154" s="266">
        <f>IF(Transactions[[#This Row],[Symbol]]="* Cash", 0,ROUND(SUMIFS(nmTransQtyChange,nmTransAccount,"="&amp;A154,nmTransDate,"&lt;="&amp;B154,nmTransSymbol,"="&amp;V154,nmTransTransID,"&lt;="&amp;W154),5))</f>
        <v>12565.293</v>
      </c>
      <c r="V154" s="267" t="str">
        <f xml:space="preserve"> IF(ISNA(VLOOKUP(Transactions[[#This Row],[SymbolName]], SymbolAlias[#All],2,FALSE)), Transactions[[#This Row],[SymbolName]], VLOOKUP(Transactions[[#This Row],[SymbolName]], SymbolAlias[#All],2,FALSE) )</f>
        <v>TDB8150</v>
      </c>
      <c r="W154" s="268">
        <f>ROW()</f>
        <v>154</v>
      </c>
    </row>
    <row r="155" spans="1:23" hidden="1" x14ac:dyDescent="0.25">
      <c r="A155" s="239" t="s">
        <v>237</v>
      </c>
      <c r="B155" s="240">
        <v>44014</v>
      </c>
      <c r="C155" s="241" t="s">
        <v>96</v>
      </c>
      <c r="D155" s="136" t="s">
        <v>118</v>
      </c>
      <c r="E155" s="137" t="s">
        <v>197</v>
      </c>
      <c r="F155" s="254">
        <v>2.6680000000000001</v>
      </c>
      <c r="G155" s="255">
        <v>10</v>
      </c>
      <c r="H155" s="256"/>
      <c r="I155" s="257"/>
      <c r="J155" s="258"/>
      <c r="K155" s="259"/>
      <c r="L155" s="259"/>
      <c r="M155" s="260"/>
      <c r="N155" s="259"/>
      <c r="O155" s="261"/>
      <c r="P155" s="144">
        <f>IF(ISNA(MATCH(Transactions[[#This Row],[TransType]], TransType[TransType], 0)), 1, MATCH(Transactions[[#This Row],[TransType]], TransType[TransType], 0))</f>
        <v>2</v>
      </c>
      <c r="Q155"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26.68</v>
      </c>
      <c r="R155" s="263">
        <f>Transactions[TotalAmnt] * INDEX(TransType[], Transactions[[#This Row],[TTR]], 4)</f>
        <v>-26.68</v>
      </c>
      <c r="S155" s="264">
        <f>IF('Config'!$B$2&lt;&gt;"Yes",0,ROUND(SUMIFS(nmTransCashImpact,nmTransAccount,"="&amp;A155,nmTransDate,"&lt;="&amp;B155,nmTransTransID,"&lt;="&amp;W155),2))</f>
        <v>0</v>
      </c>
      <c r="T155" s="265">
        <f>IF(INDEX(TransType[], Transactions[[#This Row],[TTR]], 6)=0, 0, Transactions[[#This Row],[Qty]]*INDEX(TransType[], Transactions[[#This Row],[TTR]], 6)*IF(AND(Transactions[[#This Row],[Qty]]&lt;0, INDEX(TransType[], Transactions[[#This Row],[TTR]], 5)=-1), -1, 1))</f>
        <v>2.6680000000000001</v>
      </c>
      <c r="U155" s="266">
        <f>IF(Transactions[[#This Row],[Symbol]]="* Cash", 0,ROUND(SUMIFS(nmTransQtyChange,nmTransAccount,"="&amp;A155,nmTransDate,"&lt;="&amp;B155,nmTransSymbol,"="&amp;V155,nmTransTransID,"&lt;="&amp;W155),5))</f>
        <v>12567.960999999999</v>
      </c>
      <c r="V155" s="267" t="str">
        <f xml:space="preserve"> IF(ISNA(VLOOKUP(Transactions[[#This Row],[SymbolName]], SymbolAlias[#All],2,FALSE)), Transactions[[#This Row],[SymbolName]], VLOOKUP(Transactions[[#This Row],[SymbolName]], SymbolAlias[#All],2,FALSE) )</f>
        <v>TDB8150</v>
      </c>
      <c r="W155" s="268">
        <f>ROW()</f>
        <v>155</v>
      </c>
    </row>
    <row r="156" spans="1:23" hidden="1" x14ac:dyDescent="0.25">
      <c r="A156" s="239" t="s">
        <v>237</v>
      </c>
      <c r="B156" s="240">
        <v>44047</v>
      </c>
      <c r="C156" s="241" t="s">
        <v>108</v>
      </c>
      <c r="D156" s="253"/>
      <c r="E156" s="137" t="s">
        <v>197</v>
      </c>
      <c r="F156" s="254">
        <v>12567.96</v>
      </c>
      <c r="G156" s="255">
        <v>28.41</v>
      </c>
      <c r="H156" s="256"/>
      <c r="I156" s="257"/>
      <c r="J156" s="258"/>
      <c r="K156" s="259"/>
      <c r="L156" s="259"/>
      <c r="M156" s="260"/>
      <c r="N156" s="259"/>
      <c r="O156" s="261"/>
      <c r="P156" s="144">
        <f>IF(ISNA(MATCH(Transactions[[#This Row],[TransType]], TransType[TransType], 0)), 1, MATCH(Transactions[[#This Row],[TransType]], TransType[TransType], 0))</f>
        <v>6</v>
      </c>
      <c r="Q156"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28.41</v>
      </c>
      <c r="R156" s="263">
        <f>Transactions[TotalAmnt] * INDEX(TransType[], Transactions[[#This Row],[TTR]], 4)</f>
        <v>28.41</v>
      </c>
      <c r="S156" s="264">
        <f>IF('Config'!$B$2&lt;&gt;"Yes",0,ROUND(SUMIFS(nmTransCashImpact,nmTransAccount,"="&amp;A156,nmTransDate,"&lt;="&amp;B156,nmTransTransID,"&lt;="&amp;W156),2))</f>
        <v>28.41</v>
      </c>
      <c r="T156" s="265">
        <f>IF(INDEX(TransType[], Transactions[[#This Row],[TTR]], 6)=0, 0, Transactions[[#This Row],[Qty]]*INDEX(TransType[], Transactions[[#This Row],[TTR]], 6)*IF(AND(Transactions[[#This Row],[Qty]]&lt;0, INDEX(TransType[], Transactions[[#This Row],[TTR]], 5)=-1), -1, 1))</f>
        <v>0</v>
      </c>
      <c r="U156" s="266">
        <f>IF(Transactions[[#This Row],[Symbol]]="* Cash", 0,ROUND(SUMIFS(nmTransQtyChange,nmTransAccount,"="&amp;A156,nmTransDate,"&lt;="&amp;B156,nmTransSymbol,"="&amp;V156,nmTransTransID,"&lt;="&amp;W156),5))</f>
        <v>12567.960999999999</v>
      </c>
      <c r="V156" s="267" t="str">
        <f xml:space="preserve"> IF(ISNA(VLOOKUP(Transactions[[#This Row],[SymbolName]], SymbolAlias[#All],2,FALSE)), Transactions[[#This Row],[SymbolName]], VLOOKUP(Transactions[[#This Row],[SymbolName]], SymbolAlias[#All],2,FALSE) )</f>
        <v>TDB8150</v>
      </c>
      <c r="W156" s="268">
        <f>ROW()</f>
        <v>156</v>
      </c>
    </row>
    <row r="157" spans="1:23" hidden="1" x14ac:dyDescent="0.25">
      <c r="A157" s="239" t="s">
        <v>237</v>
      </c>
      <c r="B157" s="240">
        <v>44047</v>
      </c>
      <c r="C157" s="241" t="s">
        <v>96</v>
      </c>
      <c r="D157" s="136" t="s">
        <v>118</v>
      </c>
      <c r="E157" s="137" t="s">
        <v>197</v>
      </c>
      <c r="F157" s="254">
        <v>2.8410000000000002</v>
      </c>
      <c r="G157" s="255">
        <v>10</v>
      </c>
      <c r="H157" s="256"/>
      <c r="I157" s="257"/>
      <c r="J157" s="258"/>
      <c r="K157" s="259"/>
      <c r="L157" s="259"/>
      <c r="M157" s="260"/>
      <c r="N157" s="259"/>
      <c r="O157" s="261"/>
      <c r="P157" s="144">
        <f>IF(ISNA(MATCH(Transactions[[#This Row],[TransType]], TransType[TransType], 0)), 1, MATCH(Transactions[[#This Row],[TransType]], TransType[TransType], 0))</f>
        <v>2</v>
      </c>
      <c r="Q157"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28.41</v>
      </c>
      <c r="R157" s="263">
        <f>Transactions[TotalAmnt] * INDEX(TransType[], Transactions[[#This Row],[TTR]], 4)</f>
        <v>-28.41</v>
      </c>
      <c r="S157" s="264">
        <f>IF('Config'!$B$2&lt;&gt;"Yes",0,ROUND(SUMIFS(nmTransCashImpact,nmTransAccount,"="&amp;A157,nmTransDate,"&lt;="&amp;B157,nmTransTransID,"&lt;="&amp;W157),2))</f>
        <v>0</v>
      </c>
      <c r="T157" s="265">
        <f>IF(INDEX(TransType[], Transactions[[#This Row],[TTR]], 6)=0, 0, Transactions[[#This Row],[Qty]]*INDEX(TransType[], Transactions[[#This Row],[TTR]], 6)*IF(AND(Transactions[[#This Row],[Qty]]&lt;0, INDEX(TransType[], Transactions[[#This Row],[TTR]], 5)=-1), -1, 1))</f>
        <v>2.8410000000000002</v>
      </c>
      <c r="U157" s="266">
        <f>IF(Transactions[[#This Row],[Symbol]]="* Cash", 0,ROUND(SUMIFS(nmTransQtyChange,nmTransAccount,"="&amp;A157,nmTransDate,"&lt;="&amp;B157,nmTransSymbol,"="&amp;V157,nmTransTransID,"&lt;="&amp;W157),5))</f>
        <v>12570.802</v>
      </c>
      <c r="V157" s="267" t="str">
        <f xml:space="preserve"> IF(ISNA(VLOOKUP(Transactions[[#This Row],[SymbolName]], SymbolAlias[#All],2,FALSE)), Transactions[[#This Row],[SymbolName]], VLOOKUP(Transactions[[#This Row],[SymbolName]], SymbolAlias[#All],2,FALSE) )</f>
        <v>TDB8150</v>
      </c>
      <c r="W157" s="268">
        <f>ROW()</f>
        <v>157</v>
      </c>
    </row>
    <row r="158" spans="1:23" hidden="1" x14ac:dyDescent="0.25">
      <c r="A158" s="239" t="s">
        <v>237</v>
      </c>
      <c r="B158" s="240">
        <v>44074</v>
      </c>
      <c r="C158" s="241" t="s">
        <v>108</v>
      </c>
      <c r="D158" s="275"/>
      <c r="E158" s="137" t="s">
        <v>197</v>
      </c>
      <c r="F158" s="276">
        <v>12570.8</v>
      </c>
      <c r="G158" s="277">
        <v>24.11</v>
      </c>
      <c r="H158" s="278"/>
      <c r="I158" s="279"/>
      <c r="J158" s="280"/>
      <c r="K158" s="281"/>
      <c r="L158" s="281"/>
      <c r="M158" s="282"/>
      <c r="N158" s="281"/>
      <c r="O158" s="283"/>
      <c r="P158" s="144">
        <f>IF(ISNA(MATCH(Transactions[[#This Row],[TransType]], TransType[TransType], 0)), 1, MATCH(Transactions[[#This Row],[TransType]], TransType[TransType], 0))</f>
        <v>6</v>
      </c>
      <c r="Q158"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24.11</v>
      </c>
      <c r="R158" s="285">
        <f>Transactions[TotalAmnt] * INDEX(TransType[], Transactions[[#This Row],[TTR]], 4)</f>
        <v>24.11</v>
      </c>
      <c r="S158" s="286">
        <f>IF('Config'!$B$2&lt;&gt;"Yes",0,ROUND(SUMIFS(nmTransCashImpact,nmTransAccount,"="&amp;A158,nmTransDate,"&lt;="&amp;B158,nmTransTransID,"&lt;="&amp;W158),2))</f>
        <v>24.11</v>
      </c>
      <c r="T158" s="287">
        <f>IF(INDEX(TransType[], Transactions[[#This Row],[TTR]], 6)=0, 0, Transactions[[#This Row],[Qty]]*INDEX(TransType[], Transactions[[#This Row],[TTR]], 6)*IF(AND(Transactions[[#This Row],[Qty]]&lt;0, INDEX(TransType[], Transactions[[#This Row],[TTR]], 5)=-1), -1, 1))</f>
        <v>0</v>
      </c>
      <c r="U158" s="288">
        <f>IF(Transactions[[#This Row],[Symbol]]="* Cash", 0,ROUND(SUMIFS(nmTransQtyChange,nmTransAccount,"="&amp;A158,nmTransDate,"&lt;="&amp;B158,nmTransSymbol,"="&amp;V158,nmTransTransID,"&lt;="&amp;W158),5))</f>
        <v>12570.802</v>
      </c>
      <c r="V158" s="289" t="str">
        <f xml:space="preserve"> IF(ISNA(VLOOKUP(Transactions[[#This Row],[SymbolName]], SymbolAlias[#All],2,FALSE)), Transactions[[#This Row],[SymbolName]], VLOOKUP(Transactions[[#This Row],[SymbolName]], SymbolAlias[#All],2,FALSE) )</f>
        <v>TDB8150</v>
      </c>
      <c r="W158" s="290">
        <f>ROW()</f>
        <v>158</v>
      </c>
    </row>
    <row r="159" spans="1:23" hidden="1" x14ac:dyDescent="0.25">
      <c r="A159" s="239" t="s">
        <v>237</v>
      </c>
      <c r="B159" s="240">
        <v>44074</v>
      </c>
      <c r="C159" s="241" t="s">
        <v>96</v>
      </c>
      <c r="D159" s="136" t="s">
        <v>118</v>
      </c>
      <c r="E159" s="137" t="s">
        <v>197</v>
      </c>
      <c r="F159" s="276">
        <v>2.411</v>
      </c>
      <c r="G159" s="277">
        <v>10</v>
      </c>
      <c r="H159" s="278"/>
      <c r="I159" s="279"/>
      <c r="J159" s="280"/>
      <c r="K159" s="281"/>
      <c r="L159" s="281"/>
      <c r="M159" s="282"/>
      <c r="N159" s="281"/>
      <c r="O159" s="283"/>
      <c r="P159" s="144">
        <f>IF(ISNA(MATCH(Transactions[[#This Row],[TransType]], TransType[TransType], 0)), 1, MATCH(Transactions[[#This Row],[TransType]], TransType[TransType], 0))</f>
        <v>2</v>
      </c>
      <c r="Q159"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24.11</v>
      </c>
      <c r="R159" s="285">
        <f>Transactions[TotalAmnt] * INDEX(TransType[], Transactions[[#This Row],[TTR]], 4)</f>
        <v>-24.11</v>
      </c>
      <c r="S159" s="286">
        <f>IF('Config'!$B$2&lt;&gt;"Yes",0,ROUND(SUMIFS(nmTransCashImpact,nmTransAccount,"="&amp;A159,nmTransDate,"&lt;="&amp;B159,nmTransTransID,"&lt;="&amp;W159),2))</f>
        <v>0</v>
      </c>
      <c r="T159" s="287">
        <f>IF(INDEX(TransType[], Transactions[[#This Row],[TTR]], 6)=0, 0, Transactions[[#This Row],[Qty]]*INDEX(TransType[], Transactions[[#This Row],[TTR]], 6)*IF(AND(Transactions[[#This Row],[Qty]]&lt;0, INDEX(TransType[], Transactions[[#This Row],[TTR]], 5)=-1), -1, 1))</f>
        <v>2.411</v>
      </c>
      <c r="U159" s="288">
        <f>IF(Transactions[[#This Row],[Symbol]]="* Cash", 0,ROUND(SUMIFS(nmTransQtyChange,nmTransAccount,"="&amp;A159,nmTransDate,"&lt;="&amp;B159,nmTransSymbol,"="&amp;V159,nmTransTransID,"&lt;="&amp;W159),5))</f>
        <v>12573.213</v>
      </c>
      <c r="V159" s="289" t="str">
        <f xml:space="preserve"> IF(ISNA(VLOOKUP(Transactions[[#This Row],[SymbolName]], SymbolAlias[#All],2,FALSE)), Transactions[[#This Row],[SymbolName]], VLOOKUP(Transactions[[#This Row],[SymbolName]], SymbolAlias[#All],2,FALSE) )</f>
        <v>TDB8150</v>
      </c>
      <c r="W159" s="290">
        <f>ROW()</f>
        <v>159</v>
      </c>
    </row>
    <row r="160" spans="1:23" hidden="1" x14ac:dyDescent="0.25">
      <c r="A160" s="239" t="s">
        <v>237</v>
      </c>
      <c r="B160" s="240">
        <v>44104</v>
      </c>
      <c r="C160" s="241" t="s">
        <v>108</v>
      </c>
      <c r="D160" s="275"/>
      <c r="E160" s="137" t="s">
        <v>197</v>
      </c>
      <c r="F160" s="276">
        <v>12573.21</v>
      </c>
      <c r="G160" s="277">
        <v>25.83</v>
      </c>
      <c r="H160" s="278"/>
      <c r="I160" s="279"/>
      <c r="J160" s="280"/>
      <c r="K160" s="281"/>
      <c r="L160" s="281"/>
      <c r="M160" s="282"/>
      <c r="N160" s="281"/>
      <c r="O160" s="283"/>
      <c r="P160" s="144">
        <f>IF(ISNA(MATCH(Transactions[[#This Row],[TransType]], TransType[TransType], 0)), 1, MATCH(Transactions[[#This Row],[TransType]], TransType[TransType], 0))</f>
        <v>6</v>
      </c>
      <c r="Q160"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25.83</v>
      </c>
      <c r="R160" s="285">
        <f>Transactions[TotalAmnt] * INDEX(TransType[], Transactions[[#This Row],[TTR]], 4)</f>
        <v>25.83</v>
      </c>
      <c r="S160" s="286">
        <f>IF('Config'!$B$2&lt;&gt;"Yes",0,ROUND(SUMIFS(nmTransCashImpact,nmTransAccount,"="&amp;A160,nmTransDate,"&lt;="&amp;B160,nmTransTransID,"&lt;="&amp;W160),2))</f>
        <v>25.83</v>
      </c>
      <c r="T160" s="287">
        <f>IF(INDEX(TransType[], Transactions[[#This Row],[TTR]], 6)=0, 0, Transactions[[#This Row],[Qty]]*INDEX(TransType[], Transactions[[#This Row],[TTR]], 6)*IF(AND(Transactions[[#This Row],[Qty]]&lt;0, INDEX(TransType[], Transactions[[#This Row],[TTR]], 5)=-1), -1, 1))</f>
        <v>0</v>
      </c>
      <c r="U160" s="288">
        <f>IF(Transactions[[#This Row],[Symbol]]="* Cash", 0,ROUND(SUMIFS(nmTransQtyChange,nmTransAccount,"="&amp;A160,nmTransDate,"&lt;="&amp;B160,nmTransSymbol,"="&amp;V160,nmTransTransID,"&lt;="&amp;W160),5))</f>
        <v>12573.213</v>
      </c>
      <c r="V160" s="289" t="str">
        <f xml:space="preserve"> IF(ISNA(VLOOKUP(Transactions[[#This Row],[SymbolName]], SymbolAlias[#All],2,FALSE)), Transactions[[#This Row],[SymbolName]], VLOOKUP(Transactions[[#This Row],[SymbolName]], SymbolAlias[#All],2,FALSE) )</f>
        <v>TDB8150</v>
      </c>
      <c r="W160" s="290">
        <f>ROW()</f>
        <v>160</v>
      </c>
    </row>
    <row r="161" spans="1:23" hidden="1" x14ac:dyDescent="0.25">
      <c r="A161" s="239" t="s">
        <v>237</v>
      </c>
      <c r="B161" s="240">
        <v>44104</v>
      </c>
      <c r="C161" s="241" t="s">
        <v>96</v>
      </c>
      <c r="D161" s="136" t="s">
        <v>118</v>
      </c>
      <c r="E161" s="137" t="s">
        <v>197</v>
      </c>
      <c r="F161" s="276">
        <v>2.5830000000000002</v>
      </c>
      <c r="G161" s="277">
        <v>10</v>
      </c>
      <c r="H161" s="278"/>
      <c r="I161" s="279"/>
      <c r="J161" s="280"/>
      <c r="K161" s="281"/>
      <c r="L161" s="281"/>
      <c r="M161" s="282"/>
      <c r="N161" s="281"/>
      <c r="O161" s="283"/>
      <c r="P161" s="144">
        <f>IF(ISNA(MATCH(Transactions[[#This Row],[TransType]], TransType[TransType], 0)), 1, MATCH(Transactions[[#This Row],[TransType]], TransType[TransType], 0))</f>
        <v>2</v>
      </c>
      <c r="Q161"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25.83</v>
      </c>
      <c r="R161" s="285">
        <f>Transactions[TotalAmnt] * INDEX(TransType[], Transactions[[#This Row],[TTR]], 4)</f>
        <v>-25.83</v>
      </c>
      <c r="S161" s="286">
        <f>IF('Config'!$B$2&lt;&gt;"Yes",0,ROUND(SUMIFS(nmTransCashImpact,nmTransAccount,"="&amp;A161,nmTransDate,"&lt;="&amp;B161,nmTransTransID,"&lt;="&amp;W161),2))</f>
        <v>0</v>
      </c>
      <c r="T161" s="287">
        <f>IF(INDEX(TransType[], Transactions[[#This Row],[TTR]], 6)=0, 0, Transactions[[#This Row],[Qty]]*INDEX(TransType[], Transactions[[#This Row],[TTR]], 6)*IF(AND(Transactions[[#This Row],[Qty]]&lt;0, INDEX(TransType[], Transactions[[#This Row],[TTR]], 5)=-1), -1, 1))</f>
        <v>2.5830000000000002</v>
      </c>
      <c r="U161" s="288">
        <f>IF(Transactions[[#This Row],[Symbol]]="* Cash", 0,ROUND(SUMIFS(nmTransQtyChange,nmTransAccount,"="&amp;A161,nmTransDate,"&lt;="&amp;B161,nmTransSymbol,"="&amp;V161,nmTransTransID,"&lt;="&amp;W161),5))</f>
        <v>12575.796</v>
      </c>
      <c r="V161" s="289" t="str">
        <f xml:space="preserve"> IF(ISNA(VLOOKUP(Transactions[[#This Row],[SymbolName]], SymbolAlias[#All],2,FALSE)), Transactions[[#This Row],[SymbolName]], VLOOKUP(Transactions[[#This Row],[SymbolName]], SymbolAlias[#All],2,FALSE) )</f>
        <v>TDB8150</v>
      </c>
      <c r="W161" s="290">
        <f>ROW()</f>
        <v>161</v>
      </c>
    </row>
    <row r="162" spans="1:23" hidden="1" x14ac:dyDescent="0.25">
      <c r="A162" s="239" t="s">
        <v>237</v>
      </c>
      <c r="B162" s="240">
        <v>44117</v>
      </c>
      <c r="C162" s="241" t="s">
        <v>100</v>
      </c>
      <c r="D162" s="275"/>
      <c r="E162" s="137" t="s">
        <v>14</v>
      </c>
      <c r="F162" s="276">
        <v>1</v>
      </c>
      <c r="G162" s="277">
        <v>40000</v>
      </c>
      <c r="H162" s="278"/>
      <c r="I162" s="279"/>
      <c r="J162" s="280"/>
      <c r="K162" s="281"/>
      <c r="L162" s="281"/>
      <c r="M162" s="282"/>
      <c r="N162" s="281"/>
      <c r="O162" s="283"/>
      <c r="P162" s="144">
        <f>IF(ISNA(MATCH(Transactions[[#This Row],[TransType]], TransType[TransType], 0)), 1, MATCH(Transactions[[#This Row],[TransType]], TransType[TransType], 0))</f>
        <v>4</v>
      </c>
      <c r="Q162"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40000</v>
      </c>
      <c r="R162" s="285">
        <f>Transactions[TotalAmnt] * INDEX(TransType[], Transactions[[#This Row],[TTR]], 4)</f>
        <v>40000</v>
      </c>
      <c r="S162" s="286">
        <f>IF('Config'!$B$2&lt;&gt;"Yes",0,ROUND(SUMIFS(nmTransCashImpact,nmTransAccount,"="&amp;A162,nmTransDate,"&lt;="&amp;B162,nmTransTransID,"&lt;="&amp;W162),2))</f>
        <v>40000</v>
      </c>
      <c r="T162" s="287">
        <f>IF(INDEX(TransType[], Transactions[[#This Row],[TTR]], 6)=0, 0, Transactions[[#This Row],[Qty]]*INDEX(TransType[], Transactions[[#This Row],[TTR]], 6)*IF(AND(Transactions[[#This Row],[Qty]]&lt;0, INDEX(TransType[], Transactions[[#This Row],[TTR]], 5)=-1), -1, 1))</f>
        <v>0</v>
      </c>
      <c r="U162" s="288">
        <f>IF(Transactions[[#This Row],[Symbol]]="* Cash", 0,ROUND(SUMIFS(nmTransQtyChange,nmTransAccount,"="&amp;A162,nmTransDate,"&lt;="&amp;B162,nmTransSymbol,"="&amp;V162,nmTransTransID,"&lt;="&amp;W162),5))</f>
        <v>0</v>
      </c>
      <c r="V162" s="289" t="str">
        <f xml:space="preserve"> IF(ISNA(VLOOKUP(Transactions[[#This Row],[SymbolName]], SymbolAlias[#All],2,FALSE)), Transactions[[#This Row],[SymbolName]], VLOOKUP(Transactions[[#This Row],[SymbolName]], SymbolAlias[#All],2,FALSE) )</f>
        <v>* Cash</v>
      </c>
      <c r="W162" s="290">
        <f>ROW()</f>
        <v>162</v>
      </c>
    </row>
    <row r="163" spans="1:23" hidden="1" x14ac:dyDescent="0.25">
      <c r="A163" s="239" t="s">
        <v>237</v>
      </c>
      <c r="B163" s="240">
        <v>44120</v>
      </c>
      <c r="C163" s="241" t="s">
        <v>146</v>
      </c>
      <c r="D163" s="275"/>
      <c r="E163" s="137" t="s">
        <v>14</v>
      </c>
      <c r="F163" s="276">
        <v>1</v>
      </c>
      <c r="G163" s="277">
        <v>20000</v>
      </c>
      <c r="H163" s="278"/>
      <c r="I163" s="279"/>
      <c r="J163" s="280"/>
      <c r="K163" s="281"/>
      <c r="L163" s="281"/>
      <c r="M163" s="282"/>
      <c r="N163" s="281"/>
      <c r="O163" s="283"/>
      <c r="P163" s="144">
        <f>IF(ISNA(MATCH(Transactions[[#This Row],[TransType]], TransType[TransType], 0)), 1, MATCH(Transactions[[#This Row],[TransType]], TransType[TransType], 0))</f>
        <v>18</v>
      </c>
      <c r="Q163"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20000</v>
      </c>
      <c r="R163" s="285">
        <f>Transactions[TotalAmnt] * INDEX(TransType[], Transactions[[#This Row],[TTR]], 4)</f>
        <v>-20000</v>
      </c>
      <c r="S163" s="286">
        <f>IF('Config'!$B$2&lt;&gt;"Yes",0,ROUND(SUMIFS(nmTransCashImpact,nmTransAccount,"="&amp;A163,nmTransDate,"&lt;="&amp;B163,nmTransTransID,"&lt;="&amp;W163),2))</f>
        <v>20000</v>
      </c>
      <c r="T163" s="287">
        <f>IF(INDEX(TransType[], Transactions[[#This Row],[TTR]], 6)=0, 0, Transactions[[#This Row],[Qty]]*INDEX(TransType[], Transactions[[#This Row],[TTR]], 6)*IF(AND(Transactions[[#This Row],[Qty]]&lt;0, INDEX(TransType[], Transactions[[#This Row],[TTR]], 5)=-1), -1, 1))</f>
        <v>0</v>
      </c>
      <c r="U163" s="288">
        <f>IF(Transactions[[#This Row],[Symbol]]="* Cash", 0,ROUND(SUMIFS(nmTransQtyChange,nmTransAccount,"="&amp;A163,nmTransDate,"&lt;="&amp;B163,nmTransSymbol,"="&amp;V163,nmTransTransID,"&lt;="&amp;W163),5))</f>
        <v>0</v>
      </c>
      <c r="V163" s="289" t="str">
        <f xml:space="preserve"> IF(ISNA(VLOOKUP(Transactions[[#This Row],[SymbolName]], SymbolAlias[#All],2,FALSE)), Transactions[[#This Row],[SymbolName]], VLOOKUP(Transactions[[#This Row],[SymbolName]], SymbolAlias[#All],2,FALSE) )</f>
        <v>* Cash</v>
      </c>
      <c r="W163" s="290">
        <f>ROW()</f>
        <v>163</v>
      </c>
    </row>
    <row r="164" spans="1:23" hidden="1" x14ac:dyDescent="0.25">
      <c r="A164" s="239" t="s">
        <v>237</v>
      </c>
      <c r="B164" s="240">
        <v>44134</v>
      </c>
      <c r="C164" s="241" t="s">
        <v>146</v>
      </c>
      <c r="D164" s="275"/>
      <c r="E164" s="137" t="s">
        <v>14</v>
      </c>
      <c r="F164" s="276">
        <v>1</v>
      </c>
      <c r="G164" s="277">
        <v>7000</v>
      </c>
      <c r="H164" s="278"/>
      <c r="I164" s="279"/>
      <c r="J164" s="280"/>
      <c r="K164" s="281"/>
      <c r="L164" s="281"/>
      <c r="M164" s="282"/>
      <c r="N164" s="281"/>
      <c r="O164" s="283"/>
      <c r="P164" s="144">
        <f>IF(ISNA(MATCH(Transactions[[#This Row],[TransType]], TransType[TransType], 0)), 1, MATCH(Transactions[[#This Row],[TransType]], TransType[TransType], 0))</f>
        <v>18</v>
      </c>
      <c r="Q164"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7000</v>
      </c>
      <c r="R164" s="285">
        <f>Transactions[TotalAmnt] * INDEX(TransType[], Transactions[[#This Row],[TTR]], 4)</f>
        <v>-7000</v>
      </c>
      <c r="S164" s="286">
        <f>IF('Config'!$B$2&lt;&gt;"Yes",0,ROUND(SUMIFS(nmTransCashImpact,nmTransAccount,"="&amp;A164,nmTransDate,"&lt;="&amp;B164,nmTransTransID,"&lt;="&amp;W164),2))</f>
        <v>13000</v>
      </c>
      <c r="T164" s="287">
        <f>IF(INDEX(TransType[], Transactions[[#This Row],[TTR]], 6)=0, 0, Transactions[[#This Row],[Qty]]*INDEX(TransType[], Transactions[[#This Row],[TTR]], 6)*IF(AND(Transactions[[#This Row],[Qty]]&lt;0, INDEX(TransType[], Transactions[[#This Row],[TTR]], 5)=-1), -1, 1))</f>
        <v>0</v>
      </c>
      <c r="U164" s="288">
        <f>IF(Transactions[[#This Row],[Symbol]]="* Cash", 0,ROUND(SUMIFS(nmTransQtyChange,nmTransAccount,"="&amp;A164,nmTransDate,"&lt;="&amp;B164,nmTransSymbol,"="&amp;V164,nmTransTransID,"&lt;="&amp;W164),5))</f>
        <v>0</v>
      </c>
      <c r="V164" s="289" t="str">
        <f xml:space="preserve"> IF(ISNA(VLOOKUP(Transactions[[#This Row],[SymbolName]], SymbolAlias[#All],2,FALSE)), Transactions[[#This Row],[SymbolName]], VLOOKUP(Transactions[[#This Row],[SymbolName]], SymbolAlias[#All],2,FALSE) )</f>
        <v>* Cash</v>
      </c>
      <c r="W164" s="290">
        <f>ROW()</f>
        <v>164</v>
      </c>
    </row>
    <row r="165" spans="1:23" hidden="1" x14ac:dyDescent="0.25">
      <c r="A165" s="239" t="s">
        <v>237</v>
      </c>
      <c r="B165" s="240">
        <v>44134</v>
      </c>
      <c r="C165" s="241" t="s">
        <v>108</v>
      </c>
      <c r="D165" s="275"/>
      <c r="E165" s="137" t="s">
        <v>197</v>
      </c>
      <c r="F165" s="276">
        <v>12575.8</v>
      </c>
      <c r="G165" s="277">
        <v>27.56</v>
      </c>
      <c r="H165" s="278"/>
      <c r="I165" s="279"/>
      <c r="J165" s="280"/>
      <c r="K165" s="281"/>
      <c r="L165" s="281"/>
      <c r="M165" s="282"/>
      <c r="N165" s="281"/>
      <c r="O165" s="283"/>
      <c r="P165" s="144">
        <f>IF(ISNA(MATCH(Transactions[[#This Row],[TransType]], TransType[TransType], 0)), 1, MATCH(Transactions[[#This Row],[TransType]], TransType[TransType], 0))</f>
        <v>6</v>
      </c>
      <c r="Q165"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27.56</v>
      </c>
      <c r="R165" s="285">
        <f>Transactions[TotalAmnt] * INDEX(TransType[], Transactions[[#This Row],[TTR]], 4)</f>
        <v>27.56</v>
      </c>
      <c r="S165" s="286">
        <f>IF('Config'!$B$2&lt;&gt;"Yes",0,ROUND(SUMIFS(nmTransCashImpact,nmTransAccount,"="&amp;A165,nmTransDate,"&lt;="&amp;B165,nmTransTransID,"&lt;="&amp;W165),2))</f>
        <v>13027.56</v>
      </c>
      <c r="T165" s="287">
        <f>IF(INDEX(TransType[], Transactions[[#This Row],[TTR]], 6)=0, 0, Transactions[[#This Row],[Qty]]*INDEX(TransType[], Transactions[[#This Row],[TTR]], 6)*IF(AND(Transactions[[#This Row],[Qty]]&lt;0, INDEX(TransType[], Transactions[[#This Row],[TTR]], 5)=-1), -1, 1))</f>
        <v>0</v>
      </c>
      <c r="U165" s="288">
        <f>IF(Transactions[[#This Row],[Symbol]]="* Cash", 0,ROUND(SUMIFS(nmTransQtyChange,nmTransAccount,"="&amp;A165,nmTransDate,"&lt;="&amp;B165,nmTransSymbol,"="&amp;V165,nmTransTransID,"&lt;="&amp;W165),5))</f>
        <v>12575.796</v>
      </c>
      <c r="V165" s="289" t="str">
        <f xml:space="preserve"> IF(ISNA(VLOOKUP(Transactions[[#This Row],[SymbolName]], SymbolAlias[#All],2,FALSE)), Transactions[[#This Row],[SymbolName]], VLOOKUP(Transactions[[#This Row],[SymbolName]], SymbolAlias[#All],2,FALSE) )</f>
        <v>TDB8150</v>
      </c>
      <c r="W165" s="290">
        <f>ROW()</f>
        <v>165</v>
      </c>
    </row>
    <row r="166" spans="1:23" hidden="1" x14ac:dyDescent="0.25">
      <c r="A166" s="239" t="s">
        <v>237</v>
      </c>
      <c r="B166" s="240">
        <v>44134</v>
      </c>
      <c r="C166" s="241" t="s">
        <v>96</v>
      </c>
      <c r="D166" s="136" t="s">
        <v>118</v>
      </c>
      <c r="E166" s="137" t="s">
        <v>197</v>
      </c>
      <c r="F166" s="276">
        <v>2.7559999999999998</v>
      </c>
      <c r="G166" s="277">
        <v>10</v>
      </c>
      <c r="H166" s="278"/>
      <c r="I166" s="279"/>
      <c r="J166" s="280"/>
      <c r="K166" s="281"/>
      <c r="L166" s="281"/>
      <c r="M166" s="282"/>
      <c r="N166" s="281"/>
      <c r="O166" s="283"/>
      <c r="P166" s="144">
        <f>IF(ISNA(MATCH(Transactions[[#This Row],[TransType]], TransType[TransType], 0)), 1, MATCH(Transactions[[#This Row],[TransType]], TransType[TransType], 0))</f>
        <v>2</v>
      </c>
      <c r="Q166"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27.56</v>
      </c>
      <c r="R166" s="285">
        <f>Transactions[TotalAmnt] * INDEX(TransType[], Transactions[[#This Row],[TTR]], 4)</f>
        <v>-27.56</v>
      </c>
      <c r="S166" s="286">
        <f>IF('Config'!$B$2&lt;&gt;"Yes",0,ROUND(SUMIFS(nmTransCashImpact,nmTransAccount,"="&amp;A166,nmTransDate,"&lt;="&amp;B166,nmTransTransID,"&lt;="&amp;W166),2))</f>
        <v>13000</v>
      </c>
      <c r="T166" s="287">
        <f>IF(INDEX(TransType[], Transactions[[#This Row],[TTR]], 6)=0, 0, Transactions[[#This Row],[Qty]]*INDEX(TransType[], Transactions[[#This Row],[TTR]], 6)*IF(AND(Transactions[[#This Row],[Qty]]&lt;0, INDEX(TransType[], Transactions[[#This Row],[TTR]], 5)=-1), -1, 1))</f>
        <v>2.7559999999999998</v>
      </c>
      <c r="U166" s="288">
        <f>IF(Transactions[[#This Row],[Symbol]]="* Cash", 0,ROUND(SUMIFS(nmTransQtyChange,nmTransAccount,"="&amp;A166,nmTransDate,"&lt;="&amp;B166,nmTransSymbol,"="&amp;V166,nmTransTransID,"&lt;="&amp;W166),5))</f>
        <v>12578.552</v>
      </c>
      <c r="V166" s="289" t="str">
        <f xml:space="preserve"> IF(ISNA(VLOOKUP(Transactions[[#This Row],[SymbolName]], SymbolAlias[#All],2,FALSE)), Transactions[[#This Row],[SymbolName]], VLOOKUP(Transactions[[#This Row],[SymbolName]], SymbolAlias[#All],2,FALSE) )</f>
        <v>TDB8150</v>
      </c>
      <c r="W166" s="290">
        <f>ROW()</f>
        <v>166</v>
      </c>
    </row>
    <row r="167" spans="1:23" hidden="1" x14ac:dyDescent="0.25">
      <c r="A167" s="239" t="s">
        <v>237</v>
      </c>
      <c r="B167" s="240">
        <v>44138</v>
      </c>
      <c r="C167" s="241" t="s">
        <v>131</v>
      </c>
      <c r="D167" s="275"/>
      <c r="E167" s="137" t="s">
        <v>197</v>
      </c>
      <c r="F167" s="276">
        <v>8000</v>
      </c>
      <c r="G167" s="277">
        <v>10</v>
      </c>
      <c r="H167" s="278"/>
      <c r="I167" s="279"/>
      <c r="J167" s="280"/>
      <c r="K167" s="281"/>
      <c r="L167" s="281"/>
      <c r="M167" s="282"/>
      <c r="N167" s="281"/>
      <c r="O167" s="283"/>
      <c r="P167" s="144">
        <f>IF(ISNA(MATCH(Transactions[[#This Row],[TransType]], TransType[TransType], 0)), 1, MATCH(Transactions[[#This Row],[TransType]], TransType[TransType], 0))</f>
        <v>11</v>
      </c>
      <c r="Q167"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80000</v>
      </c>
      <c r="R167" s="285">
        <f>Transactions[TotalAmnt] * INDEX(TransType[], Transactions[[#This Row],[TTR]], 4)</f>
        <v>80000</v>
      </c>
      <c r="S167" s="286">
        <f>IF('Config'!$B$2&lt;&gt;"Yes",0,ROUND(SUMIFS(nmTransCashImpact,nmTransAccount,"="&amp;A167,nmTransDate,"&lt;="&amp;B167,nmTransTransID,"&lt;="&amp;W167),2))</f>
        <v>93000</v>
      </c>
      <c r="T167" s="287">
        <f>IF(INDEX(TransType[], Transactions[[#This Row],[TTR]], 6)=0, 0, Transactions[[#This Row],[Qty]]*INDEX(TransType[], Transactions[[#This Row],[TTR]], 6)*IF(AND(Transactions[[#This Row],[Qty]]&lt;0, INDEX(TransType[], Transactions[[#This Row],[TTR]], 5)=-1), -1, 1))</f>
        <v>-8000</v>
      </c>
      <c r="U167" s="288">
        <f>IF(Transactions[[#This Row],[Symbol]]="* Cash", 0,ROUND(SUMIFS(nmTransQtyChange,nmTransAccount,"="&amp;A167,nmTransDate,"&lt;="&amp;B167,nmTransSymbol,"="&amp;V167,nmTransTransID,"&lt;="&amp;W167),5))</f>
        <v>4578.5519999999997</v>
      </c>
      <c r="V167" s="289" t="str">
        <f xml:space="preserve"> IF(ISNA(VLOOKUP(Transactions[[#This Row],[SymbolName]], SymbolAlias[#All],2,FALSE)), Transactions[[#This Row],[SymbolName]], VLOOKUP(Transactions[[#This Row],[SymbolName]], SymbolAlias[#All],2,FALSE) )</f>
        <v>TDB8150</v>
      </c>
      <c r="W167" s="290">
        <f>ROW()</f>
        <v>167</v>
      </c>
    </row>
    <row r="168" spans="1:23" hidden="1" x14ac:dyDescent="0.25">
      <c r="A168" s="239" t="s">
        <v>237</v>
      </c>
      <c r="B168" s="240">
        <v>44141</v>
      </c>
      <c r="C168" s="241" t="s">
        <v>146</v>
      </c>
      <c r="D168" s="275"/>
      <c r="E168" s="137" t="s">
        <v>14</v>
      </c>
      <c r="F168" s="276">
        <v>1</v>
      </c>
      <c r="G168" s="277">
        <v>93000</v>
      </c>
      <c r="H168" s="278"/>
      <c r="I168" s="279"/>
      <c r="J168" s="280"/>
      <c r="K168" s="281"/>
      <c r="L168" s="281"/>
      <c r="M168" s="282"/>
      <c r="N168" s="281"/>
      <c r="O168" s="283"/>
      <c r="P168" s="144">
        <f>IF(ISNA(MATCH(Transactions[[#This Row],[TransType]], TransType[TransType], 0)), 1, MATCH(Transactions[[#This Row],[TransType]], TransType[TransType], 0))</f>
        <v>18</v>
      </c>
      <c r="Q168"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93000</v>
      </c>
      <c r="R168" s="285">
        <f>Transactions[TotalAmnt] * INDEX(TransType[], Transactions[[#This Row],[TTR]], 4)</f>
        <v>-93000</v>
      </c>
      <c r="S168" s="286">
        <f>IF('Config'!$B$2&lt;&gt;"Yes",0,ROUND(SUMIFS(nmTransCashImpact,nmTransAccount,"="&amp;A168,nmTransDate,"&lt;="&amp;B168,nmTransTransID,"&lt;="&amp;W168),2))</f>
        <v>0</v>
      </c>
      <c r="T168" s="287">
        <f>IF(INDEX(TransType[], Transactions[[#This Row],[TTR]], 6)=0, 0, Transactions[[#This Row],[Qty]]*INDEX(TransType[], Transactions[[#This Row],[TTR]], 6)*IF(AND(Transactions[[#This Row],[Qty]]&lt;0, INDEX(TransType[], Transactions[[#This Row],[TTR]], 5)=-1), -1, 1))</f>
        <v>0</v>
      </c>
      <c r="U168" s="288">
        <f>IF(Transactions[[#This Row],[Symbol]]="* Cash", 0,ROUND(SUMIFS(nmTransQtyChange,nmTransAccount,"="&amp;A168,nmTransDate,"&lt;="&amp;B168,nmTransSymbol,"="&amp;V168,nmTransTransID,"&lt;="&amp;W168),5))</f>
        <v>0</v>
      </c>
      <c r="V168" s="289" t="str">
        <f xml:space="preserve"> IF(ISNA(VLOOKUP(Transactions[[#This Row],[SymbolName]], SymbolAlias[#All],2,FALSE)), Transactions[[#This Row],[SymbolName]], VLOOKUP(Transactions[[#This Row],[SymbolName]], SymbolAlias[#All],2,FALSE) )</f>
        <v>* Cash</v>
      </c>
      <c r="W168" s="290">
        <f>ROW()</f>
        <v>168</v>
      </c>
    </row>
    <row r="169" spans="1:23" hidden="1" x14ac:dyDescent="0.25">
      <c r="A169" s="239" t="s">
        <v>237</v>
      </c>
      <c r="B169" s="240">
        <v>44165</v>
      </c>
      <c r="C169" s="241" t="s">
        <v>108</v>
      </c>
      <c r="D169" s="275"/>
      <c r="E169" s="137" t="s">
        <v>197</v>
      </c>
      <c r="F169" s="276">
        <v>4578.55</v>
      </c>
      <c r="G169" s="277">
        <v>9.64</v>
      </c>
      <c r="H169" s="278"/>
      <c r="I169" s="279"/>
      <c r="J169" s="280"/>
      <c r="K169" s="281"/>
      <c r="L169" s="281"/>
      <c r="M169" s="282"/>
      <c r="N169" s="281"/>
      <c r="O169" s="283"/>
      <c r="P169" s="144">
        <f>IF(ISNA(MATCH(Transactions[[#This Row],[TransType]], TransType[TransType], 0)), 1, MATCH(Transactions[[#This Row],[TransType]], TransType[TransType], 0))</f>
        <v>6</v>
      </c>
      <c r="Q169"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9.64</v>
      </c>
      <c r="R169" s="285">
        <f>Transactions[TotalAmnt] * INDEX(TransType[], Transactions[[#This Row],[TTR]], 4)</f>
        <v>9.64</v>
      </c>
      <c r="S169" s="286">
        <f>IF('Config'!$B$2&lt;&gt;"Yes",0,ROUND(SUMIFS(nmTransCashImpact,nmTransAccount,"="&amp;A169,nmTransDate,"&lt;="&amp;B169,nmTransTransID,"&lt;="&amp;W169),2))</f>
        <v>9.64</v>
      </c>
      <c r="T169" s="287">
        <f>IF(INDEX(TransType[], Transactions[[#This Row],[TTR]], 6)=0, 0, Transactions[[#This Row],[Qty]]*INDEX(TransType[], Transactions[[#This Row],[TTR]], 6)*IF(AND(Transactions[[#This Row],[Qty]]&lt;0, INDEX(TransType[], Transactions[[#This Row],[TTR]], 5)=-1), -1, 1))</f>
        <v>0</v>
      </c>
      <c r="U169" s="288">
        <f>IF(Transactions[[#This Row],[Symbol]]="* Cash", 0,ROUND(SUMIFS(nmTransQtyChange,nmTransAccount,"="&amp;A169,nmTransDate,"&lt;="&amp;B169,nmTransSymbol,"="&amp;V169,nmTransTransID,"&lt;="&amp;W169),5))</f>
        <v>4578.5519999999997</v>
      </c>
      <c r="V169" s="289" t="str">
        <f xml:space="preserve"> IF(ISNA(VLOOKUP(Transactions[[#This Row],[SymbolName]], SymbolAlias[#All],2,FALSE)), Transactions[[#This Row],[SymbolName]], VLOOKUP(Transactions[[#This Row],[SymbolName]], SymbolAlias[#All],2,FALSE) )</f>
        <v>TDB8150</v>
      </c>
      <c r="W169" s="290">
        <f>ROW()</f>
        <v>169</v>
      </c>
    </row>
    <row r="170" spans="1:23" hidden="1" x14ac:dyDescent="0.25">
      <c r="A170" s="239" t="s">
        <v>237</v>
      </c>
      <c r="B170" s="240">
        <v>44165</v>
      </c>
      <c r="C170" s="241" t="s">
        <v>96</v>
      </c>
      <c r="D170" s="136" t="s">
        <v>118</v>
      </c>
      <c r="E170" s="137" t="s">
        <v>197</v>
      </c>
      <c r="F170" s="276">
        <v>0.96399999999999997</v>
      </c>
      <c r="G170" s="277">
        <v>10</v>
      </c>
      <c r="H170" s="278"/>
      <c r="I170" s="279"/>
      <c r="J170" s="280"/>
      <c r="K170" s="281"/>
      <c r="L170" s="281"/>
      <c r="M170" s="282"/>
      <c r="N170" s="281"/>
      <c r="O170" s="283"/>
      <c r="P170" s="144">
        <f>IF(ISNA(MATCH(Transactions[[#This Row],[TransType]], TransType[TransType], 0)), 1, MATCH(Transactions[[#This Row],[TransType]], TransType[TransType], 0))</f>
        <v>2</v>
      </c>
      <c r="Q170"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9.64</v>
      </c>
      <c r="R170" s="285">
        <f>Transactions[TotalAmnt] * INDEX(TransType[], Transactions[[#This Row],[TTR]], 4)</f>
        <v>-9.64</v>
      </c>
      <c r="S170" s="286">
        <f>IF('Config'!$B$2&lt;&gt;"Yes",0,ROUND(SUMIFS(nmTransCashImpact,nmTransAccount,"="&amp;A170,nmTransDate,"&lt;="&amp;B170,nmTransTransID,"&lt;="&amp;W170),2))</f>
        <v>0</v>
      </c>
      <c r="T170" s="287">
        <f>IF(INDEX(TransType[], Transactions[[#This Row],[TTR]], 6)=0, 0, Transactions[[#This Row],[Qty]]*INDEX(TransType[], Transactions[[#This Row],[TTR]], 6)*IF(AND(Transactions[[#This Row],[Qty]]&lt;0, INDEX(TransType[], Transactions[[#This Row],[TTR]], 5)=-1), -1, 1))</f>
        <v>0.96399999999999997</v>
      </c>
      <c r="U170" s="288">
        <f>IF(Transactions[[#This Row],[Symbol]]="* Cash", 0,ROUND(SUMIFS(nmTransQtyChange,nmTransAccount,"="&amp;A170,nmTransDate,"&lt;="&amp;B170,nmTransSymbol,"="&amp;V170,nmTransTransID,"&lt;="&amp;W170),5))</f>
        <v>4579.5159999999996</v>
      </c>
      <c r="V170" s="289" t="str">
        <f xml:space="preserve"> IF(ISNA(VLOOKUP(Transactions[[#This Row],[SymbolName]], SymbolAlias[#All],2,FALSE)), Transactions[[#This Row],[SymbolName]], VLOOKUP(Transactions[[#This Row],[SymbolName]], SymbolAlias[#All],2,FALSE) )</f>
        <v>TDB8150</v>
      </c>
      <c r="W170" s="290">
        <f>ROW()</f>
        <v>170</v>
      </c>
    </row>
    <row r="171" spans="1:23" hidden="1" x14ac:dyDescent="0.25">
      <c r="A171" s="239" t="s">
        <v>237</v>
      </c>
      <c r="B171" s="240">
        <v>44196</v>
      </c>
      <c r="C171" s="241" t="s">
        <v>108</v>
      </c>
      <c r="D171" s="275"/>
      <c r="E171" s="137" t="s">
        <v>197</v>
      </c>
      <c r="F171" s="276">
        <v>4579.5200000000004</v>
      </c>
      <c r="G171" s="277">
        <v>10.66</v>
      </c>
      <c r="H171" s="278"/>
      <c r="I171" s="279"/>
      <c r="J171" s="280"/>
      <c r="K171" s="281"/>
      <c r="L171" s="281"/>
      <c r="M171" s="282"/>
      <c r="N171" s="281"/>
      <c r="O171" s="283"/>
      <c r="P171" s="144">
        <f>IF(ISNA(MATCH(Transactions[[#This Row],[TransType]], TransType[TransType], 0)), 1, MATCH(Transactions[[#This Row],[TransType]], TransType[TransType], 0))</f>
        <v>6</v>
      </c>
      <c r="Q171"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10.66</v>
      </c>
      <c r="R171" s="285">
        <f>Transactions[TotalAmnt] * INDEX(TransType[], Transactions[[#This Row],[TTR]], 4)</f>
        <v>10.66</v>
      </c>
      <c r="S171" s="286">
        <f>IF('Config'!$B$2&lt;&gt;"Yes",0,ROUND(SUMIFS(nmTransCashImpact,nmTransAccount,"="&amp;A171,nmTransDate,"&lt;="&amp;B171,nmTransTransID,"&lt;="&amp;W171),2))</f>
        <v>10.66</v>
      </c>
      <c r="T171" s="287">
        <f>IF(INDEX(TransType[], Transactions[[#This Row],[TTR]], 6)=0, 0, Transactions[[#This Row],[Qty]]*INDEX(TransType[], Transactions[[#This Row],[TTR]], 6)*IF(AND(Transactions[[#This Row],[Qty]]&lt;0, INDEX(TransType[], Transactions[[#This Row],[TTR]], 5)=-1), -1, 1))</f>
        <v>0</v>
      </c>
      <c r="U171" s="288">
        <f>IF(Transactions[[#This Row],[Symbol]]="* Cash", 0,ROUND(SUMIFS(nmTransQtyChange,nmTransAccount,"="&amp;A171,nmTransDate,"&lt;="&amp;B171,nmTransSymbol,"="&amp;V171,nmTransTransID,"&lt;="&amp;W171),5))</f>
        <v>4579.5159999999996</v>
      </c>
      <c r="V171" s="289" t="str">
        <f xml:space="preserve"> IF(ISNA(VLOOKUP(Transactions[[#This Row],[SymbolName]], SymbolAlias[#All],2,FALSE)), Transactions[[#This Row],[SymbolName]], VLOOKUP(Transactions[[#This Row],[SymbolName]], SymbolAlias[#All],2,FALSE) )</f>
        <v>TDB8150</v>
      </c>
      <c r="W171" s="290">
        <f>ROW()</f>
        <v>171</v>
      </c>
    </row>
    <row r="172" spans="1:23" hidden="1" x14ac:dyDescent="0.25">
      <c r="A172" s="239" t="s">
        <v>237</v>
      </c>
      <c r="B172" s="240">
        <v>44196</v>
      </c>
      <c r="C172" s="241" t="s">
        <v>96</v>
      </c>
      <c r="D172" s="136" t="s">
        <v>118</v>
      </c>
      <c r="E172" s="137" t="s">
        <v>197</v>
      </c>
      <c r="F172" s="276">
        <v>1.0660000000000001</v>
      </c>
      <c r="G172" s="277">
        <v>10</v>
      </c>
      <c r="H172" s="278"/>
      <c r="I172" s="279"/>
      <c r="J172" s="280"/>
      <c r="K172" s="281"/>
      <c r="L172" s="281"/>
      <c r="M172" s="282"/>
      <c r="N172" s="281"/>
      <c r="O172" s="283"/>
      <c r="P172" s="144">
        <f>IF(ISNA(MATCH(Transactions[[#This Row],[TransType]], TransType[TransType], 0)), 1, MATCH(Transactions[[#This Row],[TransType]], TransType[TransType], 0))</f>
        <v>2</v>
      </c>
      <c r="Q172"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10.66</v>
      </c>
      <c r="R172" s="285">
        <f>Transactions[TotalAmnt] * INDEX(TransType[], Transactions[[#This Row],[TTR]], 4)</f>
        <v>-10.66</v>
      </c>
      <c r="S172" s="286">
        <f>IF('Config'!$B$2&lt;&gt;"Yes",0,ROUND(SUMIFS(nmTransCashImpact,nmTransAccount,"="&amp;A172,nmTransDate,"&lt;="&amp;B172,nmTransTransID,"&lt;="&amp;W172),2))</f>
        <v>0</v>
      </c>
      <c r="T172" s="287">
        <f>IF(INDEX(TransType[], Transactions[[#This Row],[TTR]], 6)=0, 0, Transactions[[#This Row],[Qty]]*INDEX(TransType[], Transactions[[#This Row],[TTR]], 6)*IF(AND(Transactions[[#This Row],[Qty]]&lt;0, INDEX(TransType[], Transactions[[#This Row],[TTR]], 5)=-1), -1, 1))</f>
        <v>1.0660000000000001</v>
      </c>
      <c r="U172" s="288">
        <f>IF(Transactions[[#This Row],[Symbol]]="* Cash", 0,ROUND(SUMIFS(nmTransQtyChange,nmTransAccount,"="&amp;A172,nmTransDate,"&lt;="&amp;B172,nmTransSymbol,"="&amp;V172,nmTransTransID,"&lt;="&amp;W172),5))</f>
        <v>4580.5820000000003</v>
      </c>
      <c r="V172" s="289" t="str">
        <f xml:space="preserve"> IF(ISNA(VLOOKUP(Transactions[[#This Row],[SymbolName]], SymbolAlias[#All],2,FALSE)), Transactions[[#This Row],[SymbolName]], VLOOKUP(Transactions[[#This Row],[SymbolName]], SymbolAlias[#All],2,FALSE) )</f>
        <v>TDB8150</v>
      </c>
      <c r="W172" s="290">
        <f>ROW()</f>
        <v>172</v>
      </c>
    </row>
    <row r="173" spans="1:23" hidden="1" x14ac:dyDescent="0.25">
      <c r="A173" s="239" t="s">
        <v>237</v>
      </c>
      <c r="B173" s="240">
        <v>44228</v>
      </c>
      <c r="C173" s="241" t="s">
        <v>108</v>
      </c>
      <c r="D173" s="308"/>
      <c r="E173" s="137" t="s">
        <v>197</v>
      </c>
      <c r="F173" s="309">
        <v>4580.58</v>
      </c>
      <c r="G173" s="310">
        <v>8.7799999999999994</v>
      </c>
      <c r="H173" s="311"/>
      <c r="I173" s="312"/>
      <c r="J173" s="313"/>
      <c r="K173" s="314"/>
      <c r="L173" s="314"/>
      <c r="M173" s="315"/>
      <c r="N173" s="314"/>
      <c r="O173" s="316"/>
      <c r="P173" s="144">
        <f>IF(ISNA(MATCH(Transactions[[#This Row],[TransType]], TransType[TransType], 0)), 1, MATCH(Transactions[[#This Row],[TransType]], TransType[TransType], 0))</f>
        <v>6</v>
      </c>
      <c r="Q173" s="31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8.7799999999999994</v>
      </c>
      <c r="R173" s="318">
        <f>Transactions[TotalAmnt] * INDEX(TransType[], Transactions[[#This Row],[TTR]], 4)</f>
        <v>8.7799999999999994</v>
      </c>
      <c r="S173" s="319">
        <f>IF('Config'!$B$2&lt;&gt;"Yes",0,ROUND(SUMIFS(nmTransCashImpact,nmTransAccount,"="&amp;A173,nmTransDate,"&lt;="&amp;B173,nmTransTransID,"&lt;="&amp;W173),2))</f>
        <v>8.7799999999999994</v>
      </c>
      <c r="T173" s="320">
        <f>IF(INDEX(TransType[], Transactions[[#This Row],[TTR]], 6)=0, 0, Transactions[[#This Row],[Qty]]*INDEX(TransType[], Transactions[[#This Row],[TTR]], 6)*IF(AND(Transactions[[#This Row],[Qty]]&lt;0, INDEX(TransType[], Transactions[[#This Row],[TTR]], 5)=-1), -1, 1))</f>
        <v>0</v>
      </c>
      <c r="U173" s="321">
        <f>IF(Transactions[[#This Row],[Symbol]]="* Cash", 0,ROUND(SUMIFS(nmTransQtyChange,nmTransAccount,"="&amp;A173,nmTransDate,"&lt;="&amp;B173,nmTransSymbol,"="&amp;V173,nmTransTransID,"&lt;="&amp;W173),5))</f>
        <v>4580.5820000000003</v>
      </c>
      <c r="V173" s="322" t="str">
        <f xml:space="preserve"> IF(ISNA(VLOOKUP(Transactions[[#This Row],[SymbolName]], SymbolAlias[#All],2,FALSE)), Transactions[[#This Row],[SymbolName]], VLOOKUP(Transactions[[#This Row],[SymbolName]], SymbolAlias[#All],2,FALSE) )</f>
        <v>TDB8150</v>
      </c>
      <c r="W173" s="323">
        <f>ROW()</f>
        <v>173</v>
      </c>
    </row>
    <row r="174" spans="1:23" hidden="1" x14ac:dyDescent="0.25">
      <c r="A174" s="239" t="s">
        <v>237</v>
      </c>
      <c r="B174" s="240">
        <v>44228</v>
      </c>
      <c r="C174" s="241" t="s">
        <v>96</v>
      </c>
      <c r="D174" s="136" t="s">
        <v>118</v>
      </c>
      <c r="E174" s="137" t="s">
        <v>197</v>
      </c>
      <c r="F174" s="309">
        <v>0.878</v>
      </c>
      <c r="G174" s="310">
        <v>10</v>
      </c>
      <c r="H174" s="311"/>
      <c r="I174" s="312"/>
      <c r="J174" s="313"/>
      <c r="K174" s="314"/>
      <c r="L174" s="314"/>
      <c r="M174" s="315"/>
      <c r="N174" s="314"/>
      <c r="O174" s="316"/>
      <c r="P174" s="144">
        <f>IF(ISNA(MATCH(Transactions[[#This Row],[TransType]], TransType[TransType], 0)), 1, MATCH(Transactions[[#This Row],[TransType]], TransType[TransType], 0))</f>
        <v>2</v>
      </c>
      <c r="Q174" s="31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8.7799999999999994</v>
      </c>
      <c r="R174" s="318">
        <f>Transactions[TotalAmnt] * INDEX(TransType[], Transactions[[#This Row],[TTR]], 4)</f>
        <v>-8.7799999999999994</v>
      </c>
      <c r="S174" s="319">
        <f>IF('Config'!$B$2&lt;&gt;"Yes",0,ROUND(SUMIFS(nmTransCashImpact,nmTransAccount,"="&amp;A174,nmTransDate,"&lt;="&amp;B174,nmTransTransID,"&lt;="&amp;W174),2))</f>
        <v>0</v>
      </c>
      <c r="T174" s="320">
        <f>IF(INDEX(TransType[], Transactions[[#This Row],[TTR]], 6)=0, 0, Transactions[[#This Row],[Qty]]*INDEX(TransType[], Transactions[[#This Row],[TTR]], 6)*IF(AND(Transactions[[#This Row],[Qty]]&lt;0, INDEX(TransType[], Transactions[[#This Row],[TTR]], 5)=-1), -1, 1))</f>
        <v>0.878</v>
      </c>
      <c r="U174" s="321">
        <f>IF(Transactions[[#This Row],[Symbol]]="* Cash", 0,ROUND(SUMIFS(nmTransQtyChange,nmTransAccount,"="&amp;A174,nmTransDate,"&lt;="&amp;B174,nmTransSymbol,"="&amp;V174,nmTransTransID,"&lt;="&amp;W174),5))</f>
        <v>4581.46</v>
      </c>
      <c r="V174" s="322" t="str">
        <f xml:space="preserve"> IF(ISNA(VLOOKUP(Transactions[[#This Row],[SymbolName]], SymbolAlias[#All],2,FALSE)), Transactions[[#This Row],[SymbolName]], VLOOKUP(Transactions[[#This Row],[SymbolName]], SymbolAlias[#All],2,FALSE) )</f>
        <v>TDB8150</v>
      </c>
      <c r="W174" s="323">
        <f>ROW()</f>
        <v>174</v>
      </c>
    </row>
    <row r="175" spans="1:23" hidden="1" x14ac:dyDescent="0.25">
      <c r="A175" s="239" t="s">
        <v>237</v>
      </c>
      <c r="B175" s="240">
        <v>44229</v>
      </c>
      <c r="C175" s="241" t="s">
        <v>100</v>
      </c>
      <c r="D175" s="308"/>
      <c r="E175" s="137" t="s">
        <v>14</v>
      </c>
      <c r="F175" s="309">
        <v>1</v>
      </c>
      <c r="G175" s="310">
        <v>1000</v>
      </c>
      <c r="H175" s="311"/>
      <c r="I175" s="312"/>
      <c r="J175" s="313"/>
      <c r="K175" s="314"/>
      <c r="L175" s="314"/>
      <c r="M175" s="315"/>
      <c r="N175" s="314"/>
      <c r="O175" s="316"/>
      <c r="P175" s="144">
        <f>IF(ISNA(MATCH(Transactions[[#This Row],[TransType]], TransType[TransType], 0)), 1, MATCH(Transactions[[#This Row],[TransType]], TransType[TransType], 0))</f>
        <v>4</v>
      </c>
      <c r="Q175" s="31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1000</v>
      </c>
      <c r="R175" s="318">
        <f>Transactions[TotalAmnt] * INDEX(TransType[], Transactions[[#This Row],[TTR]], 4)</f>
        <v>1000</v>
      </c>
      <c r="S175" s="319">
        <f>IF('Config'!$B$2&lt;&gt;"Yes",0,ROUND(SUMIFS(nmTransCashImpact,nmTransAccount,"="&amp;A175,nmTransDate,"&lt;="&amp;B175,nmTransTransID,"&lt;="&amp;W175),2))</f>
        <v>1000</v>
      </c>
      <c r="T175" s="320">
        <f>IF(INDEX(TransType[], Transactions[[#This Row],[TTR]], 6)=0, 0, Transactions[[#This Row],[Qty]]*INDEX(TransType[], Transactions[[#This Row],[TTR]], 6)*IF(AND(Transactions[[#This Row],[Qty]]&lt;0, INDEX(TransType[], Transactions[[#This Row],[TTR]], 5)=-1), -1, 1))</f>
        <v>0</v>
      </c>
      <c r="U175" s="321">
        <f>IF(Transactions[[#This Row],[Symbol]]="* Cash", 0,ROUND(SUMIFS(nmTransQtyChange,nmTransAccount,"="&amp;A175,nmTransDate,"&lt;="&amp;B175,nmTransSymbol,"="&amp;V175,nmTransTransID,"&lt;="&amp;W175),5))</f>
        <v>0</v>
      </c>
      <c r="V175" s="322" t="str">
        <f xml:space="preserve"> IF(ISNA(VLOOKUP(Transactions[[#This Row],[SymbolName]], SymbolAlias[#All],2,FALSE)), Transactions[[#This Row],[SymbolName]], VLOOKUP(Transactions[[#This Row],[SymbolName]], SymbolAlias[#All],2,FALSE) )</f>
        <v>* Cash</v>
      </c>
      <c r="W175" s="323">
        <f>ROW()</f>
        <v>175</v>
      </c>
    </row>
    <row r="176" spans="1:23" hidden="1" x14ac:dyDescent="0.25">
      <c r="A176" s="239" t="s">
        <v>225</v>
      </c>
      <c r="B176" s="240">
        <v>41030</v>
      </c>
      <c r="C176" s="241" t="s">
        <v>100</v>
      </c>
      <c r="D176" s="136" t="s">
        <v>169</v>
      </c>
      <c r="E176" s="137" t="s">
        <v>14</v>
      </c>
      <c r="F176" s="32">
        <v>1</v>
      </c>
      <c r="G176" s="45">
        <v>46300.959999999999</v>
      </c>
      <c r="H176" s="139"/>
      <c r="I176" s="33"/>
      <c r="J176" s="140"/>
      <c r="K176" s="34"/>
      <c r="L176" s="34"/>
      <c r="M176" s="213"/>
      <c r="N176" s="34"/>
      <c r="O176" s="35"/>
      <c r="P176" s="108">
        <f>IF(ISNA(MATCH(Transactions[[#This Row],[TransType]], TransType[TransType], 0)), 1, MATCH(Transactions[[#This Row],[TransType]], TransType[TransType], 0))</f>
        <v>4</v>
      </c>
      <c r="Q176"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46300.959999999999</v>
      </c>
      <c r="R176" s="110">
        <f>Transactions[TotalAmnt] * INDEX(TransType[], Transactions[[#This Row],[TTR]], 4)</f>
        <v>46300.959999999999</v>
      </c>
      <c r="S176" s="250">
        <f>IF('Config'!$B$2&lt;&gt;"Yes",0,ROUND(SUMIFS(nmTransCashImpact,nmTransAccount,"="&amp;A176,nmTransDate,"&lt;="&amp;B176,nmTransTransID,"&lt;="&amp;W176),2))</f>
        <v>46300.959999999999</v>
      </c>
      <c r="T176" s="111">
        <f>IF(INDEX(TransType[], Transactions[[#This Row],[TTR]], 6)=0, 0, Transactions[[#This Row],[Qty]]*INDEX(TransType[], Transactions[[#This Row],[TTR]], 6)*IF(AND(Transactions[[#This Row],[Qty]]&lt;0, INDEX(TransType[], Transactions[[#This Row],[TTR]], 5)=-1), -1, 1))</f>
        <v>0</v>
      </c>
      <c r="U176" s="252">
        <f>IF(Transactions[[#This Row],[Symbol]]="* Cash", 0,ROUND(SUMIFS(nmTransQtyChange,nmTransAccount,"="&amp;A176,nmTransDate,"&lt;="&amp;B176,nmTransSymbol,"="&amp;V176,nmTransTransID,"&lt;="&amp;W176),5))</f>
        <v>0</v>
      </c>
      <c r="V176" s="112" t="str">
        <f xml:space="preserve"> IF(ISNA(VLOOKUP(Transactions[[#This Row],[SymbolName]], SymbolAlias[#All],2,FALSE)), Transactions[[#This Row],[SymbolName]], VLOOKUP(Transactions[[#This Row],[SymbolName]], SymbolAlias[#All],2,FALSE) )</f>
        <v>* Cash</v>
      </c>
      <c r="W176" s="405">
        <f>ROW()</f>
        <v>176</v>
      </c>
    </row>
    <row r="177" spans="1:23" hidden="1" x14ac:dyDescent="0.25">
      <c r="A177" s="239" t="s">
        <v>225</v>
      </c>
      <c r="B177" s="240">
        <v>41032</v>
      </c>
      <c r="C177" s="241" t="s">
        <v>96</v>
      </c>
      <c r="D177" s="136"/>
      <c r="E177" s="137" t="s">
        <v>46</v>
      </c>
      <c r="F177" s="32">
        <v>718</v>
      </c>
      <c r="G177" s="45">
        <v>64</v>
      </c>
      <c r="H177" s="34">
        <v>6.88</v>
      </c>
      <c r="I177" s="33"/>
      <c r="J177" s="140"/>
      <c r="K177" s="34"/>
      <c r="L177" s="34"/>
      <c r="M177" s="213"/>
      <c r="N177" s="34"/>
      <c r="O177" s="35"/>
      <c r="P177" s="108">
        <f>IF(ISNA(MATCH(Transactions[[#This Row],[TransType]], TransType[TransType], 0)), 1, MATCH(Transactions[[#This Row],[TransType]], TransType[TransType], 0))</f>
        <v>2</v>
      </c>
      <c r="Q177"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45958.879999999997</v>
      </c>
      <c r="R177" s="110">
        <f>Transactions[TotalAmnt] * INDEX(TransType[], Transactions[[#This Row],[TTR]], 4)</f>
        <v>-45958.879999999997</v>
      </c>
      <c r="S177" s="250">
        <f>IF('Config'!$B$2&lt;&gt;"Yes",0,ROUND(SUMIFS(nmTransCashImpact,nmTransAccount,"="&amp;A177,nmTransDate,"&lt;="&amp;B177,nmTransTransID,"&lt;="&amp;W177),2))</f>
        <v>342.08</v>
      </c>
      <c r="T177" s="111">
        <f>IF(INDEX(TransType[], Transactions[[#This Row],[TTR]], 6)=0, 0, Transactions[[#This Row],[Qty]]*INDEX(TransType[], Transactions[[#This Row],[TTR]], 6)*IF(AND(Transactions[[#This Row],[Qty]]&lt;0, INDEX(TransType[], Transactions[[#This Row],[TTR]], 5)=-1), -1, 1))</f>
        <v>718</v>
      </c>
      <c r="U177" s="252">
        <f>IF(Transactions[[#This Row],[Symbol]]="* Cash", 0,ROUND(SUMIFS(nmTransQtyChange,nmTransAccount,"="&amp;A177,nmTransDate,"&lt;="&amp;B177,nmTransSymbol,"="&amp;V177,nmTransTransID,"&lt;="&amp;W177),5))</f>
        <v>718</v>
      </c>
      <c r="V177" s="112" t="str">
        <f xml:space="preserve"> IF(ISNA(VLOOKUP(Transactions[[#This Row],[SymbolName]], SymbolAlias[#All],2,FALSE)), Transactions[[#This Row],[SymbolName]], VLOOKUP(Transactions[[#This Row],[SymbolName]], SymbolAlias[#All],2,FALSE) )</f>
        <v>VOO</v>
      </c>
      <c r="W177" s="405">
        <f>ROW()</f>
        <v>177</v>
      </c>
    </row>
    <row r="178" spans="1:23" hidden="1" x14ac:dyDescent="0.25">
      <c r="A178" s="239" t="s">
        <v>225</v>
      </c>
      <c r="B178" s="240">
        <v>41089</v>
      </c>
      <c r="C178" s="241" t="s">
        <v>144</v>
      </c>
      <c r="D178" s="136"/>
      <c r="E178" s="137" t="s">
        <v>46</v>
      </c>
      <c r="F178" s="32">
        <v>718</v>
      </c>
      <c r="G178" s="45">
        <v>34.46</v>
      </c>
      <c r="H178" s="139"/>
      <c r="I178" s="33"/>
      <c r="J178" s="140"/>
      <c r="K178" s="34"/>
      <c r="L178" s="34"/>
      <c r="M178" s="213"/>
      <c r="N178" s="34"/>
      <c r="O178" s="35"/>
      <c r="P178" s="108">
        <f>IF(ISNA(MATCH(Transactions[[#This Row],[TransType]], TransType[TransType], 0)), 1, MATCH(Transactions[[#This Row],[TransType]], TransType[TransType], 0))</f>
        <v>17</v>
      </c>
      <c r="Q178"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34.46</v>
      </c>
      <c r="R178" s="110">
        <f>Transactions[TotalAmnt] * INDEX(TransType[], Transactions[[#This Row],[TTR]], 4)</f>
        <v>-34.46</v>
      </c>
      <c r="S178" s="250">
        <f>IF('Config'!$B$2&lt;&gt;"Yes",0,ROUND(SUMIFS(nmTransCashImpact,nmTransAccount,"="&amp;A178,nmTransDate,"&lt;="&amp;B178,nmTransTransID,"&lt;="&amp;W178),2))</f>
        <v>307.62</v>
      </c>
      <c r="T178" s="111">
        <f>IF(INDEX(TransType[], Transactions[[#This Row],[TTR]], 6)=0, 0, Transactions[[#This Row],[Qty]]*INDEX(TransType[], Transactions[[#This Row],[TTR]], 6)*IF(AND(Transactions[[#This Row],[Qty]]&lt;0, INDEX(TransType[], Transactions[[#This Row],[TTR]], 5)=-1), -1, 1))</f>
        <v>0</v>
      </c>
      <c r="U178" s="252">
        <f>IF(Transactions[[#This Row],[Symbol]]="* Cash", 0,ROUND(SUMIFS(nmTransQtyChange,nmTransAccount,"="&amp;A178,nmTransDate,"&lt;="&amp;B178,nmTransSymbol,"="&amp;V178,nmTransTransID,"&lt;="&amp;W178),5))</f>
        <v>718</v>
      </c>
      <c r="V178" s="112" t="str">
        <f xml:space="preserve"> IF(ISNA(VLOOKUP(Transactions[[#This Row],[SymbolName]], SymbolAlias[#All],2,FALSE)), Transactions[[#This Row],[SymbolName]], VLOOKUP(Transactions[[#This Row],[SymbolName]], SymbolAlias[#All],2,FALSE) )</f>
        <v>VOO</v>
      </c>
      <c r="W178" s="405">
        <f>ROW()</f>
        <v>178</v>
      </c>
    </row>
    <row r="179" spans="1:23" hidden="1" x14ac:dyDescent="0.25">
      <c r="A179" s="239" t="s">
        <v>225</v>
      </c>
      <c r="B179" s="240">
        <v>41089</v>
      </c>
      <c r="C179" s="241" t="s">
        <v>108</v>
      </c>
      <c r="D179" s="136"/>
      <c r="E179" s="137" t="s">
        <v>46</v>
      </c>
      <c r="F179" s="32">
        <v>718</v>
      </c>
      <c r="G179" s="45">
        <v>229.76</v>
      </c>
      <c r="H179" s="139"/>
      <c r="I179" s="33"/>
      <c r="J179" s="140"/>
      <c r="K179" s="34"/>
      <c r="L179" s="34"/>
      <c r="M179" s="213"/>
      <c r="N179" s="34"/>
      <c r="O179" s="35"/>
      <c r="P179" s="108">
        <f>IF(ISNA(MATCH(Transactions[[#This Row],[TransType]], TransType[TransType], 0)), 1, MATCH(Transactions[[#This Row],[TransType]], TransType[TransType], 0))</f>
        <v>6</v>
      </c>
      <c r="Q179"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229.76</v>
      </c>
      <c r="R179" s="110">
        <f>Transactions[TotalAmnt] * INDEX(TransType[], Transactions[[#This Row],[TTR]], 4)</f>
        <v>229.76</v>
      </c>
      <c r="S179" s="250">
        <f>IF('Config'!$B$2&lt;&gt;"Yes",0,ROUND(SUMIFS(nmTransCashImpact,nmTransAccount,"="&amp;A179,nmTransDate,"&lt;="&amp;B179,nmTransTransID,"&lt;="&amp;W179),2))</f>
        <v>537.38</v>
      </c>
      <c r="T179" s="111">
        <f>IF(INDEX(TransType[], Transactions[[#This Row],[TTR]], 6)=0, 0, Transactions[[#This Row],[Qty]]*INDEX(TransType[], Transactions[[#This Row],[TTR]], 6)*IF(AND(Transactions[[#This Row],[Qty]]&lt;0, INDEX(TransType[], Transactions[[#This Row],[TTR]], 5)=-1), -1, 1))</f>
        <v>0</v>
      </c>
      <c r="U179" s="252">
        <f>IF(Transactions[[#This Row],[Symbol]]="* Cash", 0,ROUND(SUMIFS(nmTransQtyChange,nmTransAccount,"="&amp;A179,nmTransDate,"&lt;="&amp;B179,nmTransSymbol,"="&amp;V179,nmTransTransID,"&lt;="&amp;W179),5))</f>
        <v>718</v>
      </c>
      <c r="V179" s="112" t="str">
        <f xml:space="preserve"> IF(ISNA(VLOOKUP(Transactions[[#This Row],[SymbolName]], SymbolAlias[#All],2,FALSE)), Transactions[[#This Row],[SymbolName]], VLOOKUP(Transactions[[#This Row],[SymbolName]], SymbolAlias[#All],2,FALSE) )</f>
        <v>VOO</v>
      </c>
      <c r="W179" s="405">
        <f>ROW()</f>
        <v>179</v>
      </c>
    </row>
    <row r="180" spans="1:23" hidden="1" x14ac:dyDescent="0.25">
      <c r="A180" s="239" t="s">
        <v>225</v>
      </c>
      <c r="B180" s="240">
        <v>41180</v>
      </c>
      <c r="C180" s="241" t="s">
        <v>144</v>
      </c>
      <c r="D180" s="136"/>
      <c r="E180" s="137" t="s">
        <v>46</v>
      </c>
      <c r="F180" s="32">
        <v>718</v>
      </c>
      <c r="G180" s="45">
        <v>36.94</v>
      </c>
      <c r="H180" s="139"/>
      <c r="I180" s="33"/>
      <c r="J180" s="140"/>
      <c r="K180" s="34"/>
      <c r="L180" s="34"/>
      <c r="M180" s="213"/>
      <c r="N180" s="34"/>
      <c r="O180" s="35"/>
      <c r="P180" s="108">
        <f>IF(ISNA(MATCH(Transactions[[#This Row],[TransType]], TransType[TransType], 0)), 1, MATCH(Transactions[[#This Row],[TransType]], TransType[TransType], 0))</f>
        <v>17</v>
      </c>
      <c r="Q180"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36.94</v>
      </c>
      <c r="R180" s="110">
        <f>Transactions[TotalAmnt] * INDEX(TransType[], Transactions[[#This Row],[TTR]], 4)</f>
        <v>-36.94</v>
      </c>
      <c r="S180" s="250">
        <f>IF('Config'!$B$2&lt;&gt;"Yes",0,ROUND(SUMIFS(nmTransCashImpact,nmTransAccount,"="&amp;A180,nmTransDate,"&lt;="&amp;B180,nmTransTransID,"&lt;="&amp;W180),2))</f>
        <v>500.44</v>
      </c>
      <c r="T180" s="111">
        <f>IF(INDEX(TransType[], Transactions[[#This Row],[TTR]], 6)=0, 0, Transactions[[#This Row],[Qty]]*INDEX(TransType[], Transactions[[#This Row],[TTR]], 6)*IF(AND(Transactions[[#This Row],[Qty]]&lt;0, INDEX(TransType[], Transactions[[#This Row],[TTR]], 5)=-1), -1, 1))</f>
        <v>0</v>
      </c>
      <c r="U180" s="252">
        <f>IF(Transactions[[#This Row],[Symbol]]="* Cash", 0,ROUND(SUMIFS(nmTransQtyChange,nmTransAccount,"="&amp;A180,nmTransDate,"&lt;="&amp;B180,nmTransSymbol,"="&amp;V180,nmTransTransID,"&lt;="&amp;W180),5))</f>
        <v>718</v>
      </c>
      <c r="V180" s="112" t="str">
        <f xml:space="preserve"> IF(ISNA(VLOOKUP(Transactions[[#This Row],[SymbolName]], SymbolAlias[#All],2,FALSE)), Transactions[[#This Row],[SymbolName]], VLOOKUP(Transactions[[#This Row],[SymbolName]], SymbolAlias[#All],2,FALSE) )</f>
        <v>VOO</v>
      </c>
      <c r="W180" s="405">
        <f>ROW()</f>
        <v>180</v>
      </c>
    </row>
    <row r="181" spans="1:23" hidden="1" x14ac:dyDescent="0.25">
      <c r="A181" s="239" t="s">
        <v>225</v>
      </c>
      <c r="B181" s="240">
        <v>41180</v>
      </c>
      <c r="C181" s="241" t="s">
        <v>108</v>
      </c>
      <c r="D181" s="136"/>
      <c r="E181" s="137" t="s">
        <v>46</v>
      </c>
      <c r="F181" s="32">
        <v>718</v>
      </c>
      <c r="G181" s="45">
        <v>246.27</v>
      </c>
      <c r="H181" s="139"/>
      <c r="I181" s="33"/>
      <c r="J181" s="140"/>
      <c r="K181" s="34"/>
      <c r="L181" s="34"/>
      <c r="M181" s="213"/>
      <c r="N181" s="34"/>
      <c r="O181" s="35"/>
      <c r="P181" s="108">
        <f>IF(ISNA(MATCH(Transactions[[#This Row],[TransType]], TransType[TransType], 0)), 1, MATCH(Transactions[[#This Row],[TransType]], TransType[TransType], 0))</f>
        <v>6</v>
      </c>
      <c r="Q181"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246.27</v>
      </c>
      <c r="R181" s="110">
        <f>Transactions[TotalAmnt] * INDEX(TransType[], Transactions[[#This Row],[TTR]], 4)</f>
        <v>246.27</v>
      </c>
      <c r="S181" s="250">
        <f>IF('Config'!$B$2&lt;&gt;"Yes",0,ROUND(SUMIFS(nmTransCashImpact,nmTransAccount,"="&amp;A181,nmTransDate,"&lt;="&amp;B181,nmTransTransID,"&lt;="&amp;W181),2))</f>
        <v>746.71</v>
      </c>
      <c r="T181" s="111">
        <f>IF(INDEX(TransType[], Transactions[[#This Row],[TTR]], 6)=0, 0, Transactions[[#This Row],[Qty]]*INDEX(TransType[], Transactions[[#This Row],[TTR]], 6)*IF(AND(Transactions[[#This Row],[Qty]]&lt;0, INDEX(TransType[], Transactions[[#This Row],[TTR]], 5)=-1), -1, 1))</f>
        <v>0</v>
      </c>
      <c r="U181" s="252">
        <f>IF(Transactions[[#This Row],[Symbol]]="* Cash", 0,ROUND(SUMIFS(nmTransQtyChange,nmTransAccount,"="&amp;A181,nmTransDate,"&lt;="&amp;B181,nmTransSymbol,"="&amp;V181,nmTransTransID,"&lt;="&amp;W181),5))</f>
        <v>718</v>
      </c>
      <c r="V181" s="112" t="str">
        <f xml:space="preserve"> IF(ISNA(VLOOKUP(Transactions[[#This Row],[SymbolName]], SymbolAlias[#All],2,FALSE)), Transactions[[#This Row],[SymbolName]], VLOOKUP(Transactions[[#This Row],[SymbolName]], SymbolAlias[#All],2,FALSE) )</f>
        <v>VOO</v>
      </c>
      <c r="W181" s="405">
        <f>ROW()</f>
        <v>181</v>
      </c>
    </row>
    <row r="182" spans="1:23" hidden="1" x14ac:dyDescent="0.25">
      <c r="A182" s="239" t="s">
        <v>225</v>
      </c>
      <c r="B182" s="240">
        <v>41274</v>
      </c>
      <c r="C182" s="241" t="s">
        <v>144</v>
      </c>
      <c r="D182" s="136"/>
      <c r="E182" s="137" t="s">
        <v>46</v>
      </c>
      <c r="F182" s="32">
        <v>718</v>
      </c>
      <c r="G182" s="45">
        <v>50.61</v>
      </c>
      <c r="H182" s="139"/>
      <c r="I182" s="33"/>
      <c r="J182" s="140"/>
      <c r="K182" s="34"/>
      <c r="L182" s="34"/>
      <c r="M182" s="213"/>
      <c r="N182" s="34"/>
      <c r="O182" s="35"/>
      <c r="P182" s="108">
        <f>IF(ISNA(MATCH(Transactions[[#This Row],[TransType]], TransType[TransType], 0)), 1, MATCH(Transactions[[#This Row],[TransType]], TransType[TransType], 0))</f>
        <v>17</v>
      </c>
      <c r="Q182"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50.61</v>
      </c>
      <c r="R182" s="110">
        <f>Transactions[TotalAmnt] * INDEX(TransType[], Transactions[[#This Row],[TTR]], 4)</f>
        <v>-50.61</v>
      </c>
      <c r="S182" s="250">
        <f>IF('Config'!$B$2&lt;&gt;"Yes",0,ROUND(SUMIFS(nmTransCashImpact,nmTransAccount,"="&amp;A182,nmTransDate,"&lt;="&amp;B182,nmTransTransID,"&lt;="&amp;W182),2))</f>
        <v>696.1</v>
      </c>
      <c r="T182" s="111">
        <f>IF(INDEX(TransType[], Transactions[[#This Row],[TTR]], 6)=0, 0, Transactions[[#This Row],[Qty]]*INDEX(TransType[], Transactions[[#This Row],[TTR]], 6)*IF(AND(Transactions[[#This Row],[Qty]]&lt;0, INDEX(TransType[], Transactions[[#This Row],[TTR]], 5)=-1), -1, 1))</f>
        <v>0</v>
      </c>
      <c r="U182" s="252">
        <f>IF(Transactions[[#This Row],[Symbol]]="* Cash", 0,ROUND(SUMIFS(nmTransQtyChange,nmTransAccount,"="&amp;A182,nmTransDate,"&lt;="&amp;B182,nmTransSymbol,"="&amp;V182,nmTransTransID,"&lt;="&amp;W182),5))</f>
        <v>718</v>
      </c>
      <c r="V182" s="112" t="str">
        <f xml:space="preserve"> IF(ISNA(VLOOKUP(Transactions[[#This Row],[SymbolName]], SymbolAlias[#All],2,FALSE)), Transactions[[#This Row],[SymbolName]], VLOOKUP(Transactions[[#This Row],[SymbolName]], SymbolAlias[#All],2,FALSE) )</f>
        <v>VOO</v>
      </c>
      <c r="W182" s="405">
        <f>ROW()</f>
        <v>182</v>
      </c>
    </row>
    <row r="183" spans="1:23" hidden="1" x14ac:dyDescent="0.25">
      <c r="A183" s="239" t="s">
        <v>225</v>
      </c>
      <c r="B183" s="240">
        <v>41274</v>
      </c>
      <c r="C183" s="241" t="s">
        <v>108</v>
      </c>
      <c r="D183" s="136"/>
      <c r="E183" s="137" t="s">
        <v>46</v>
      </c>
      <c r="F183" s="32">
        <v>718</v>
      </c>
      <c r="G183" s="45">
        <v>337.46</v>
      </c>
      <c r="H183" s="139"/>
      <c r="I183" s="33"/>
      <c r="J183" s="140"/>
      <c r="K183" s="34"/>
      <c r="L183" s="34"/>
      <c r="M183" s="213"/>
      <c r="N183" s="34"/>
      <c r="O183" s="35"/>
      <c r="P183" s="108">
        <f>IF(ISNA(MATCH(Transactions[[#This Row],[TransType]], TransType[TransType], 0)), 1, MATCH(Transactions[[#This Row],[TransType]], TransType[TransType], 0))</f>
        <v>6</v>
      </c>
      <c r="Q183"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337.46</v>
      </c>
      <c r="R183" s="110">
        <f>Transactions[TotalAmnt] * INDEX(TransType[], Transactions[[#This Row],[TTR]], 4)</f>
        <v>337.46</v>
      </c>
      <c r="S183" s="250">
        <f>IF('Config'!$B$2&lt;&gt;"Yes",0,ROUND(SUMIFS(nmTransCashImpact,nmTransAccount,"="&amp;A183,nmTransDate,"&lt;="&amp;B183,nmTransTransID,"&lt;="&amp;W183),2))</f>
        <v>1033.56</v>
      </c>
      <c r="T183" s="111">
        <f>IF(INDEX(TransType[], Transactions[[#This Row],[TTR]], 6)=0, 0, Transactions[[#This Row],[Qty]]*INDEX(TransType[], Transactions[[#This Row],[TTR]], 6)*IF(AND(Transactions[[#This Row],[Qty]]&lt;0, INDEX(TransType[], Transactions[[#This Row],[TTR]], 5)=-1), -1, 1))</f>
        <v>0</v>
      </c>
      <c r="U183" s="252">
        <f>IF(Transactions[[#This Row],[Symbol]]="* Cash", 0,ROUND(SUMIFS(nmTransQtyChange,nmTransAccount,"="&amp;A183,nmTransDate,"&lt;="&amp;B183,nmTransSymbol,"="&amp;V183,nmTransTransID,"&lt;="&amp;W183),5))</f>
        <v>718</v>
      </c>
      <c r="V183" s="112" t="str">
        <f xml:space="preserve"> IF(ISNA(VLOOKUP(Transactions[[#This Row],[SymbolName]], SymbolAlias[#All],2,FALSE)), Transactions[[#This Row],[SymbolName]], VLOOKUP(Transactions[[#This Row],[SymbolName]], SymbolAlias[#All],2,FALSE) )</f>
        <v>VOO</v>
      </c>
      <c r="W183" s="405">
        <f>ROW()</f>
        <v>183</v>
      </c>
    </row>
    <row r="184" spans="1:23" hidden="1" x14ac:dyDescent="0.25">
      <c r="A184" s="239" t="s">
        <v>225</v>
      </c>
      <c r="B184" s="240">
        <v>41299</v>
      </c>
      <c r="C184" s="241" t="s">
        <v>93</v>
      </c>
      <c r="D184" s="136"/>
      <c r="E184" s="137" t="s">
        <v>14</v>
      </c>
      <c r="F184" s="32">
        <v>1</v>
      </c>
      <c r="G184" s="45">
        <v>152.55000000000001</v>
      </c>
      <c r="H184" s="139"/>
      <c r="I184" s="33"/>
      <c r="J184" s="140" t="s">
        <v>172</v>
      </c>
      <c r="K184" s="34"/>
      <c r="L184" s="34"/>
      <c r="M184" s="213"/>
      <c r="N184" s="34"/>
      <c r="O184" s="35"/>
      <c r="P184" s="108">
        <f>IF(ISNA(MATCH(Transactions[[#This Row],[TransType]], TransType[TransType], 0)), 1, MATCH(Transactions[[#This Row],[TransType]], TransType[TransType], 0))</f>
        <v>1</v>
      </c>
      <c r="Q184"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152.55000000000001</v>
      </c>
      <c r="R184" s="110">
        <f>Transactions[TotalAmnt] * INDEX(TransType[], Transactions[[#This Row],[TTR]], 4)</f>
        <v>-152.55000000000001</v>
      </c>
      <c r="S184" s="250">
        <f>IF('Config'!$B$2&lt;&gt;"Yes",0,ROUND(SUMIFS(nmTransCashImpact,nmTransAccount,"="&amp;A184,nmTransDate,"&lt;="&amp;B184,nmTransTransID,"&lt;="&amp;W184),2))</f>
        <v>881.01</v>
      </c>
      <c r="T184" s="111">
        <f>IF(INDEX(TransType[], Transactions[[#This Row],[TTR]], 6)=0, 0, Transactions[[#This Row],[Qty]]*INDEX(TransType[], Transactions[[#This Row],[TTR]], 6)*IF(AND(Transactions[[#This Row],[Qty]]&lt;0, INDEX(TransType[], Transactions[[#This Row],[TTR]], 5)=-1), -1, 1))</f>
        <v>0</v>
      </c>
      <c r="U184" s="252">
        <f>IF(Transactions[[#This Row],[Symbol]]="* Cash", 0,ROUND(SUMIFS(nmTransQtyChange,nmTransAccount,"="&amp;A184,nmTransDate,"&lt;="&amp;B184,nmTransSymbol,"="&amp;V184,nmTransTransID,"&lt;="&amp;W184),5))</f>
        <v>0</v>
      </c>
      <c r="V184" s="112" t="str">
        <f xml:space="preserve"> IF(ISNA(VLOOKUP(Transactions[[#This Row],[SymbolName]], SymbolAlias[#All],2,FALSE)), Transactions[[#This Row],[SymbolName]], VLOOKUP(Transactions[[#This Row],[SymbolName]], SymbolAlias[#All],2,FALSE) )</f>
        <v>* Cash</v>
      </c>
      <c r="W184" s="405">
        <f>ROW()</f>
        <v>184</v>
      </c>
    </row>
    <row r="185" spans="1:23" hidden="1" x14ac:dyDescent="0.25">
      <c r="A185" s="239" t="s">
        <v>225</v>
      </c>
      <c r="B185" s="240">
        <v>41361</v>
      </c>
      <c r="C185" s="241" t="s">
        <v>144</v>
      </c>
      <c r="D185" s="136"/>
      <c r="E185" s="137" t="s">
        <v>46</v>
      </c>
      <c r="F185" s="32">
        <v>718</v>
      </c>
      <c r="G185" s="45">
        <v>36.07</v>
      </c>
      <c r="H185" s="139"/>
      <c r="I185" s="33"/>
      <c r="J185" s="140"/>
      <c r="K185" s="34"/>
      <c r="L185" s="34"/>
      <c r="M185" s="213"/>
      <c r="N185" s="34"/>
      <c r="O185" s="35"/>
      <c r="P185" s="108">
        <f>IF(ISNA(MATCH(Transactions[[#This Row],[TransType]], TransType[TransType], 0)), 1, MATCH(Transactions[[#This Row],[TransType]], TransType[TransType], 0))</f>
        <v>17</v>
      </c>
      <c r="Q185"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36.07</v>
      </c>
      <c r="R185" s="110">
        <f>Transactions[TotalAmnt] * INDEX(TransType[], Transactions[[#This Row],[TTR]], 4)</f>
        <v>-36.07</v>
      </c>
      <c r="S185" s="250">
        <f>IF('Config'!$B$2&lt;&gt;"Yes",0,ROUND(SUMIFS(nmTransCashImpact,nmTransAccount,"="&amp;A185,nmTransDate,"&lt;="&amp;B185,nmTransTransID,"&lt;="&amp;W185),2))</f>
        <v>844.94</v>
      </c>
      <c r="T185" s="111">
        <f>IF(INDEX(TransType[], Transactions[[#This Row],[TTR]], 6)=0, 0, Transactions[[#This Row],[Qty]]*INDEX(TransType[], Transactions[[#This Row],[TTR]], 6)*IF(AND(Transactions[[#This Row],[Qty]]&lt;0, INDEX(TransType[], Transactions[[#This Row],[TTR]], 5)=-1), -1, 1))</f>
        <v>0</v>
      </c>
      <c r="U185" s="252">
        <f>IF(Transactions[[#This Row],[Symbol]]="* Cash", 0,ROUND(SUMIFS(nmTransQtyChange,nmTransAccount,"="&amp;A185,nmTransDate,"&lt;="&amp;B185,nmTransSymbol,"="&amp;V185,nmTransTransID,"&lt;="&amp;W185),5))</f>
        <v>718</v>
      </c>
      <c r="V185" s="112" t="str">
        <f xml:space="preserve"> IF(ISNA(VLOOKUP(Transactions[[#This Row],[SymbolName]], SymbolAlias[#All],2,FALSE)), Transactions[[#This Row],[SymbolName]], VLOOKUP(Transactions[[#This Row],[SymbolName]], SymbolAlias[#All],2,FALSE) )</f>
        <v>VOO</v>
      </c>
      <c r="W185" s="405">
        <f>ROW()</f>
        <v>185</v>
      </c>
    </row>
    <row r="186" spans="1:23" hidden="1" x14ac:dyDescent="0.25">
      <c r="A186" s="239" t="s">
        <v>225</v>
      </c>
      <c r="B186" s="240">
        <v>41361</v>
      </c>
      <c r="C186" s="241" t="s">
        <v>108</v>
      </c>
      <c r="D186" s="136"/>
      <c r="E186" s="137" t="s">
        <v>46</v>
      </c>
      <c r="F186" s="32">
        <v>718</v>
      </c>
      <c r="G186" s="45">
        <v>240.53</v>
      </c>
      <c r="H186" s="139"/>
      <c r="I186" s="33"/>
      <c r="J186" s="140"/>
      <c r="K186" s="34"/>
      <c r="L186" s="34"/>
      <c r="M186" s="213"/>
      <c r="N186" s="34"/>
      <c r="O186" s="35"/>
      <c r="P186" s="108">
        <f>IF(ISNA(MATCH(Transactions[[#This Row],[TransType]], TransType[TransType], 0)), 1, MATCH(Transactions[[#This Row],[TransType]], TransType[TransType], 0))</f>
        <v>6</v>
      </c>
      <c r="Q186"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240.53</v>
      </c>
      <c r="R186" s="110">
        <f>Transactions[TotalAmnt] * INDEX(TransType[], Transactions[[#This Row],[TTR]], 4)</f>
        <v>240.53</v>
      </c>
      <c r="S186" s="250">
        <f>IF('Config'!$B$2&lt;&gt;"Yes",0,ROUND(SUMIFS(nmTransCashImpact,nmTransAccount,"="&amp;A186,nmTransDate,"&lt;="&amp;B186,nmTransTransID,"&lt;="&amp;W186),2))</f>
        <v>1085.47</v>
      </c>
      <c r="T186" s="111">
        <f>IF(INDEX(TransType[], Transactions[[#This Row],[TTR]], 6)=0, 0, Transactions[[#This Row],[Qty]]*INDEX(TransType[], Transactions[[#This Row],[TTR]], 6)*IF(AND(Transactions[[#This Row],[Qty]]&lt;0, INDEX(TransType[], Transactions[[#This Row],[TTR]], 5)=-1), -1, 1))</f>
        <v>0</v>
      </c>
      <c r="U186" s="252">
        <f>IF(Transactions[[#This Row],[Symbol]]="* Cash", 0,ROUND(SUMIFS(nmTransQtyChange,nmTransAccount,"="&amp;A186,nmTransDate,"&lt;="&amp;B186,nmTransSymbol,"="&amp;V186,nmTransTransID,"&lt;="&amp;W186),5))</f>
        <v>718</v>
      </c>
      <c r="V186" s="112" t="str">
        <f xml:space="preserve"> IF(ISNA(VLOOKUP(Transactions[[#This Row],[SymbolName]], SymbolAlias[#All],2,FALSE)), Transactions[[#This Row],[SymbolName]], VLOOKUP(Transactions[[#This Row],[SymbolName]], SymbolAlias[#All],2,FALSE) )</f>
        <v>VOO</v>
      </c>
      <c r="W186" s="405">
        <f>ROW()</f>
        <v>186</v>
      </c>
    </row>
    <row r="187" spans="1:23" hidden="1" x14ac:dyDescent="0.25">
      <c r="A187" s="239" t="s">
        <v>225</v>
      </c>
      <c r="B187" s="240">
        <v>41453</v>
      </c>
      <c r="C187" s="241" t="s">
        <v>144</v>
      </c>
      <c r="D187" s="136"/>
      <c r="E187" s="137" t="s">
        <v>46</v>
      </c>
      <c r="F187" s="32">
        <v>718</v>
      </c>
      <c r="G187" s="45">
        <v>39.74</v>
      </c>
      <c r="H187" s="139"/>
      <c r="I187" s="33"/>
      <c r="J187" s="140"/>
      <c r="K187" s="34"/>
      <c r="L187" s="34"/>
      <c r="M187" s="213"/>
      <c r="N187" s="34"/>
      <c r="O187" s="35"/>
      <c r="P187" s="108">
        <f>IF(ISNA(MATCH(Transactions[[#This Row],[TransType]], TransType[TransType], 0)), 1, MATCH(Transactions[[#This Row],[TransType]], TransType[TransType], 0))</f>
        <v>17</v>
      </c>
      <c r="Q187"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39.74</v>
      </c>
      <c r="R187" s="110">
        <f>Transactions[TotalAmnt] * INDEX(TransType[], Transactions[[#This Row],[TTR]], 4)</f>
        <v>-39.74</v>
      </c>
      <c r="S187" s="250">
        <f>IF('Config'!$B$2&lt;&gt;"Yes",0,ROUND(SUMIFS(nmTransCashImpact,nmTransAccount,"="&amp;A187,nmTransDate,"&lt;="&amp;B187,nmTransTransID,"&lt;="&amp;W187),2))</f>
        <v>1045.73</v>
      </c>
      <c r="T187" s="111">
        <f>IF(INDEX(TransType[], Transactions[[#This Row],[TTR]], 6)=0, 0, Transactions[[#This Row],[Qty]]*INDEX(TransType[], Transactions[[#This Row],[TTR]], 6)*IF(AND(Transactions[[#This Row],[Qty]]&lt;0, INDEX(TransType[], Transactions[[#This Row],[TTR]], 5)=-1), -1, 1))</f>
        <v>0</v>
      </c>
      <c r="U187" s="252">
        <f>IF(Transactions[[#This Row],[Symbol]]="* Cash", 0,ROUND(SUMIFS(nmTransQtyChange,nmTransAccount,"="&amp;A187,nmTransDate,"&lt;="&amp;B187,nmTransSymbol,"="&amp;V187,nmTransTransID,"&lt;="&amp;W187),5))</f>
        <v>718</v>
      </c>
      <c r="V187" s="112" t="str">
        <f xml:space="preserve"> IF(ISNA(VLOOKUP(Transactions[[#This Row],[SymbolName]], SymbolAlias[#All],2,FALSE)), Transactions[[#This Row],[SymbolName]], VLOOKUP(Transactions[[#This Row],[SymbolName]], SymbolAlias[#All],2,FALSE) )</f>
        <v>VOO</v>
      </c>
      <c r="W187" s="405">
        <f>ROW()</f>
        <v>187</v>
      </c>
    </row>
    <row r="188" spans="1:23" hidden="1" x14ac:dyDescent="0.25">
      <c r="A188" s="239" t="s">
        <v>225</v>
      </c>
      <c r="B188" s="240">
        <v>41453</v>
      </c>
      <c r="C188" s="241" t="s">
        <v>108</v>
      </c>
      <c r="D188" s="136"/>
      <c r="E188" s="137" t="s">
        <v>46</v>
      </c>
      <c r="F188" s="32">
        <v>718</v>
      </c>
      <c r="G188" s="45">
        <v>264.94</v>
      </c>
      <c r="H188" s="139"/>
      <c r="I188" s="33"/>
      <c r="J188" s="140"/>
      <c r="K188" s="34"/>
      <c r="L188" s="34"/>
      <c r="M188" s="213"/>
      <c r="N188" s="34"/>
      <c r="O188" s="35"/>
      <c r="P188" s="108">
        <f>IF(ISNA(MATCH(Transactions[[#This Row],[TransType]], TransType[TransType], 0)), 1, MATCH(Transactions[[#This Row],[TransType]], TransType[TransType], 0))</f>
        <v>6</v>
      </c>
      <c r="Q188"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264.94</v>
      </c>
      <c r="R188" s="110">
        <f>Transactions[TotalAmnt] * INDEX(TransType[], Transactions[[#This Row],[TTR]], 4)</f>
        <v>264.94</v>
      </c>
      <c r="S188" s="250">
        <f>IF('Config'!$B$2&lt;&gt;"Yes",0,ROUND(SUMIFS(nmTransCashImpact,nmTransAccount,"="&amp;A188,nmTransDate,"&lt;="&amp;B188,nmTransTransID,"&lt;="&amp;W188),2))</f>
        <v>1310.67</v>
      </c>
      <c r="T188" s="111">
        <f>IF(INDEX(TransType[], Transactions[[#This Row],[TTR]], 6)=0, 0, Transactions[[#This Row],[Qty]]*INDEX(TransType[], Transactions[[#This Row],[TTR]], 6)*IF(AND(Transactions[[#This Row],[Qty]]&lt;0, INDEX(TransType[], Transactions[[#This Row],[TTR]], 5)=-1), -1, 1))</f>
        <v>0</v>
      </c>
      <c r="U188" s="252">
        <f>IF(Transactions[[#This Row],[Symbol]]="* Cash", 0,ROUND(SUMIFS(nmTransQtyChange,nmTransAccount,"="&amp;A188,nmTransDate,"&lt;="&amp;B188,nmTransSymbol,"="&amp;V188,nmTransTransID,"&lt;="&amp;W188),5))</f>
        <v>718</v>
      </c>
      <c r="V188" s="112" t="str">
        <f xml:space="preserve"> IF(ISNA(VLOOKUP(Transactions[[#This Row],[SymbolName]], SymbolAlias[#All],2,FALSE)), Transactions[[#This Row],[SymbolName]], VLOOKUP(Transactions[[#This Row],[SymbolName]], SymbolAlias[#All],2,FALSE) )</f>
        <v>VOO</v>
      </c>
      <c r="W188" s="405">
        <f>ROW()</f>
        <v>188</v>
      </c>
    </row>
    <row r="189" spans="1:23" hidden="1" x14ac:dyDescent="0.25">
      <c r="A189" s="239" t="s">
        <v>225</v>
      </c>
      <c r="B189" s="240">
        <v>41544</v>
      </c>
      <c r="C189" s="241" t="s">
        <v>144</v>
      </c>
      <c r="D189" s="136"/>
      <c r="E189" s="137" t="s">
        <v>46</v>
      </c>
      <c r="F189" s="32">
        <v>718</v>
      </c>
      <c r="G189" s="45">
        <v>42.32</v>
      </c>
      <c r="H189" s="139"/>
      <c r="I189" s="33"/>
      <c r="J189" s="140"/>
      <c r="K189" s="34"/>
      <c r="L189" s="34"/>
      <c r="M189" s="213"/>
      <c r="N189" s="34"/>
      <c r="O189" s="35"/>
      <c r="P189" s="108">
        <f>IF(ISNA(MATCH(Transactions[[#This Row],[TransType]], TransType[TransType], 0)), 1, MATCH(Transactions[[#This Row],[TransType]], TransType[TransType], 0))</f>
        <v>17</v>
      </c>
      <c r="Q189"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42.32</v>
      </c>
      <c r="R189" s="110">
        <f>Transactions[TotalAmnt] * INDEX(TransType[], Transactions[[#This Row],[TTR]], 4)</f>
        <v>-42.32</v>
      </c>
      <c r="S189" s="250">
        <f>IF('Config'!$B$2&lt;&gt;"Yes",0,ROUND(SUMIFS(nmTransCashImpact,nmTransAccount,"="&amp;A189,nmTransDate,"&lt;="&amp;B189,nmTransTransID,"&lt;="&amp;W189),2))</f>
        <v>1268.3499999999999</v>
      </c>
      <c r="T189" s="111">
        <f>IF(INDEX(TransType[], Transactions[[#This Row],[TTR]], 6)=0, 0, Transactions[[#This Row],[Qty]]*INDEX(TransType[], Transactions[[#This Row],[TTR]], 6)*IF(AND(Transactions[[#This Row],[Qty]]&lt;0, INDEX(TransType[], Transactions[[#This Row],[TTR]], 5)=-1), -1, 1))</f>
        <v>0</v>
      </c>
      <c r="U189" s="252">
        <f>IF(Transactions[[#This Row],[Symbol]]="* Cash", 0,ROUND(SUMIFS(nmTransQtyChange,nmTransAccount,"="&amp;A189,nmTransDate,"&lt;="&amp;B189,nmTransSymbol,"="&amp;V189,nmTransTransID,"&lt;="&amp;W189),5))</f>
        <v>718</v>
      </c>
      <c r="V189" s="112" t="str">
        <f xml:space="preserve"> IF(ISNA(VLOOKUP(Transactions[[#This Row],[SymbolName]], SymbolAlias[#All],2,FALSE)), Transactions[[#This Row],[SymbolName]], VLOOKUP(Transactions[[#This Row],[SymbolName]], SymbolAlias[#All],2,FALSE) )</f>
        <v>VOO</v>
      </c>
      <c r="W189" s="405">
        <f>ROW()</f>
        <v>189</v>
      </c>
    </row>
    <row r="190" spans="1:23" hidden="1" x14ac:dyDescent="0.25">
      <c r="A190" s="239" t="s">
        <v>225</v>
      </c>
      <c r="B190" s="240">
        <v>41544</v>
      </c>
      <c r="C190" s="241" t="s">
        <v>108</v>
      </c>
      <c r="D190" s="136"/>
      <c r="E190" s="137" t="s">
        <v>46</v>
      </c>
      <c r="F190" s="32">
        <v>718</v>
      </c>
      <c r="G190" s="45">
        <v>282.17</v>
      </c>
      <c r="H190" s="139"/>
      <c r="I190" s="33"/>
      <c r="J190" s="140"/>
      <c r="K190" s="34"/>
      <c r="L190" s="34"/>
      <c r="M190" s="213"/>
      <c r="N190" s="34"/>
      <c r="O190" s="35"/>
      <c r="P190" s="108">
        <f>IF(ISNA(MATCH(Transactions[[#This Row],[TransType]], TransType[TransType], 0)), 1, MATCH(Transactions[[#This Row],[TransType]], TransType[TransType], 0))</f>
        <v>6</v>
      </c>
      <c r="Q190"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282.17</v>
      </c>
      <c r="R190" s="110">
        <f>Transactions[TotalAmnt] * INDEX(TransType[], Transactions[[#This Row],[TTR]], 4)</f>
        <v>282.17</v>
      </c>
      <c r="S190" s="250">
        <f>IF('Config'!$B$2&lt;&gt;"Yes",0,ROUND(SUMIFS(nmTransCashImpact,nmTransAccount,"="&amp;A190,nmTransDate,"&lt;="&amp;B190,nmTransTransID,"&lt;="&amp;W190),2))</f>
        <v>1550.52</v>
      </c>
      <c r="T190" s="111">
        <f>IF(INDEX(TransType[], Transactions[[#This Row],[TTR]], 6)=0, 0, Transactions[[#This Row],[Qty]]*INDEX(TransType[], Transactions[[#This Row],[TTR]], 6)*IF(AND(Transactions[[#This Row],[Qty]]&lt;0, INDEX(TransType[], Transactions[[#This Row],[TTR]], 5)=-1), -1, 1))</f>
        <v>0</v>
      </c>
      <c r="U190" s="252">
        <f>IF(Transactions[[#This Row],[Symbol]]="* Cash", 0,ROUND(SUMIFS(nmTransQtyChange,nmTransAccount,"="&amp;A190,nmTransDate,"&lt;="&amp;B190,nmTransSymbol,"="&amp;V190,nmTransTransID,"&lt;="&amp;W190),5))</f>
        <v>718</v>
      </c>
      <c r="V190" s="112" t="str">
        <f xml:space="preserve"> IF(ISNA(VLOOKUP(Transactions[[#This Row],[SymbolName]], SymbolAlias[#All],2,FALSE)), Transactions[[#This Row],[SymbolName]], VLOOKUP(Transactions[[#This Row],[SymbolName]], SymbolAlias[#All],2,FALSE) )</f>
        <v>VOO</v>
      </c>
      <c r="W190" s="405">
        <f>ROW()</f>
        <v>190</v>
      </c>
    </row>
    <row r="191" spans="1:23" hidden="1" x14ac:dyDescent="0.25">
      <c r="A191" s="239" t="s">
        <v>225</v>
      </c>
      <c r="B191" s="240">
        <v>41571</v>
      </c>
      <c r="C191" s="241" t="s">
        <v>135</v>
      </c>
      <c r="D191" s="136" t="s">
        <v>166</v>
      </c>
      <c r="E191" s="137" t="s">
        <v>46</v>
      </c>
      <c r="F191" s="32">
        <v>-359</v>
      </c>
      <c r="G191" s="45"/>
      <c r="H191" s="139"/>
      <c r="I191" s="33"/>
      <c r="J191" s="140" t="s">
        <v>173</v>
      </c>
      <c r="K191" s="34"/>
      <c r="L191" s="34"/>
      <c r="M191" s="213"/>
      <c r="N191" s="34"/>
      <c r="O191" s="35"/>
      <c r="P191" s="108">
        <f>IF(ISNA(MATCH(Transactions[[#This Row],[TransType]], TransType[TransType], 0)), 1, MATCH(Transactions[[#This Row],[TransType]], TransType[TransType], 0))</f>
        <v>13</v>
      </c>
      <c r="Q191"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v>
      </c>
      <c r="R191" s="110">
        <f>Transactions[TotalAmnt] * INDEX(TransType[], Transactions[[#This Row],[TTR]], 4)</f>
        <v>0</v>
      </c>
      <c r="S191" s="250">
        <f>IF('Config'!$B$2&lt;&gt;"Yes",0,ROUND(SUMIFS(nmTransCashImpact,nmTransAccount,"="&amp;A191,nmTransDate,"&lt;="&amp;B191,nmTransTransID,"&lt;="&amp;W191),2))</f>
        <v>1550.52</v>
      </c>
      <c r="T191" s="111">
        <f>IF(INDEX(TransType[], Transactions[[#This Row],[TTR]], 6)=0, 0, Transactions[[#This Row],[Qty]]*INDEX(TransType[], Transactions[[#This Row],[TTR]], 6)*IF(AND(Transactions[[#This Row],[Qty]]&lt;0, INDEX(TransType[], Transactions[[#This Row],[TTR]], 5)=-1), -1, 1))</f>
        <v>-359</v>
      </c>
      <c r="U191" s="252">
        <f>IF(Transactions[[#This Row],[Symbol]]="* Cash", 0,ROUND(SUMIFS(nmTransQtyChange,nmTransAccount,"="&amp;A191,nmTransDate,"&lt;="&amp;B191,nmTransSymbol,"="&amp;V191,nmTransTransID,"&lt;="&amp;W191),5))</f>
        <v>359</v>
      </c>
      <c r="V191" s="112" t="str">
        <f xml:space="preserve"> IF(ISNA(VLOOKUP(Transactions[[#This Row],[SymbolName]], SymbolAlias[#All],2,FALSE)), Transactions[[#This Row],[SymbolName]], VLOOKUP(Transactions[[#This Row],[SymbolName]], SymbolAlias[#All],2,FALSE) )</f>
        <v>VOO</v>
      </c>
      <c r="W191" s="405">
        <f>ROW()</f>
        <v>191</v>
      </c>
    </row>
    <row r="192" spans="1:23" hidden="1" x14ac:dyDescent="0.25">
      <c r="A192" s="239" t="s">
        <v>225</v>
      </c>
      <c r="B192" s="240">
        <v>41639</v>
      </c>
      <c r="C192" s="241" t="s">
        <v>144</v>
      </c>
      <c r="D192" s="136"/>
      <c r="E192" s="137" t="s">
        <v>46</v>
      </c>
      <c r="F192" s="32">
        <v>359</v>
      </c>
      <c r="G192" s="45">
        <v>49.21</v>
      </c>
      <c r="H192" s="34"/>
      <c r="I192" s="33"/>
      <c r="J192" s="140"/>
      <c r="K192" s="34"/>
      <c r="L192" s="34"/>
      <c r="M192" s="213"/>
      <c r="N192" s="34"/>
      <c r="O192" s="35"/>
      <c r="P192" s="108">
        <f>IF(ISNA(MATCH(Transactions[[#This Row],[TransType]], TransType[TransType], 0)), 1, MATCH(Transactions[[#This Row],[TransType]], TransType[TransType], 0))</f>
        <v>17</v>
      </c>
      <c r="Q192"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49.21</v>
      </c>
      <c r="R192" s="110">
        <f>Transactions[TotalAmnt] * INDEX(TransType[], Transactions[[#This Row],[TTR]], 4)</f>
        <v>-49.21</v>
      </c>
      <c r="S192" s="250">
        <f>IF('Config'!$B$2&lt;&gt;"Yes",0,ROUND(SUMIFS(nmTransCashImpact,nmTransAccount,"="&amp;A192,nmTransDate,"&lt;="&amp;B192,nmTransTransID,"&lt;="&amp;W192),2))</f>
        <v>1501.31</v>
      </c>
      <c r="T192" s="111">
        <f>IF(INDEX(TransType[], Transactions[[#This Row],[TTR]], 6)=0, 0, Transactions[[#This Row],[Qty]]*INDEX(TransType[], Transactions[[#This Row],[TTR]], 6)*IF(AND(Transactions[[#This Row],[Qty]]&lt;0, INDEX(TransType[], Transactions[[#This Row],[TTR]], 5)=-1), -1, 1))</f>
        <v>0</v>
      </c>
      <c r="U192" s="252">
        <f>IF(Transactions[[#This Row],[Symbol]]="* Cash", 0,ROUND(SUMIFS(nmTransQtyChange,nmTransAccount,"="&amp;A192,nmTransDate,"&lt;="&amp;B192,nmTransSymbol,"="&amp;V192,nmTransTransID,"&lt;="&amp;W192),5))</f>
        <v>359</v>
      </c>
      <c r="V192" s="112" t="str">
        <f xml:space="preserve"> IF(ISNA(VLOOKUP(Transactions[[#This Row],[SymbolName]], SymbolAlias[#All],2,FALSE)), Transactions[[#This Row],[SymbolName]], VLOOKUP(Transactions[[#This Row],[SymbolName]], SymbolAlias[#All],2,FALSE) )</f>
        <v>VOO</v>
      </c>
      <c r="W192" s="405">
        <f>ROW()</f>
        <v>192</v>
      </c>
    </row>
    <row r="193" spans="1:23" hidden="1" x14ac:dyDescent="0.25">
      <c r="A193" s="239" t="s">
        <v>225</v>
      </c>
      <c r="B193" s="240">
        <v>41639</v>
      </c>
      <c r="C193" s="241" t="s">
        <v>108</v>
      </c>
      <c r="D193" s="136"/>
      <c r="E193" s="137" t="s">
        <v>46</v>
      </c>
      <c r="F193" s="32">
        <v>359</v>
      </c>
      <c r="G193" s="45">
        <v>328.13</v>
      </c>
      <c r="H193" s="34"/>
      <c r="I193" s="33"/>
      <c r="J193" s="140"/>
      <c r="K193" s="34"/>
      <c r="L193" s="34"/>
      <c r="M193" s="213"/>
      <c r="N193" s="34"/>
      <c r="O193" s="35"/>
      <c r="P193" s="108">
        <f>IF(ISNA(MATCH(Transactions[[#This Row],[TransType]], TransType[TransType], 0)), 1, MATCH(Transactions[[#This Row],[TransType]], TransType[TransType], 0))</f>
        <v>6</v>
      </c>
      <c r="Q193"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328.13</v>
      </c>
      <c r="R193" s="110">
        <f>Transactions[TotalAmnt] * INDEX(TransType[], Transactions[[#This Row],[TTR]], 4)</f>
        <v>328.13</v>
      </c>
      <c r="S193" s="250">
        <f>IF('Config'!$B$2&lt;&gt;"Yes",0,ROUND(SUMIFS(nmTransCashImpact,nmTransAccount,"="&amp;A193,nmTransDate,"&lt;="&amp;B193,nmTransTransID,"&lt;="&amp;W193),2))</f>
        <v>1829.44</v>
      </c>
      <c r="T193" s="111">
        <f>IF(INDEX(TransType[], Transactions[[#This Row],[TTR]], 6)=0, 0, Transactions[[#This Row],[Qty]]*INDEX(TransType[], Transactions[[#This Row],[TTR]], 6)*IF(AND(Transactions[[#This Row],[Qty]]&lt;0, INDEX(TransType[], Transactions[[#This Row],[TTR]], 5)=-1), -1, 1))</f>
        <v>0</v>
      </c>
      <c r="U193" s="252">
        <f>IF(Transactions[[#This Row],[Symbol]]="* Cash", 0,ROUND(SUMIFS(nmTransQtyChange,nmTransAccount,"="&amp;A193,nmTransDate,"&lt;="&amp;B193,nmTransSymbol,"="&amp;V193,nmTransTransID,"&lt;="&amp;W193),5))</f>
        <v>359</v>
      </c>
      <c r="V193" s="112" t="str">
        <f xml:space="preserve"> IF(ISNA(VLOOKUP(Transactions[[#This Row],[SymbolName]], SymbolAlias[#All],2,FALSE)), Transactions[[#This Row],[SymbolName]], VLOOKUP(Transactions[[#This Row],[SymbolName]], SymbolAlias[#All],2,FALSE) )</f>
        <v>VOO</v>
      </c>
      <c r="W193" s="405">
        <f>ROW()</f>
        <v>193</v>
      </c>
    </row>
    <row r="194" spans="1:23" hidden="1" x14ac:dyDescent="0.25">
      <c r="A194" s="239" t="s">
        <v>225</v>
      </c>
      <c r="B194" s="240">
        <v>41726</v>
      </c>
      <c r="C194" s="241" t="s">
        <v>144</v>
      </c>
      <c r="D194" s="136"/>
      <c r="E194" s="137" t="s">
        <v>46</v>
      </c>
      <c r="F194" s="32">
        <v>359</v>
      </c>
      <c r="G194" s="45">
        <v>41.94</v>
      </c>
      <c r="H194" s="139"/>
      <c r="I194" s="33"/>
      <c r="J194" s="140"/>
      <c r="K194" s="34"/>
      <c r="L194" s="34"/>
      <c r="M194" s="213"/>
      <c r="N194" s="34"/>
      <c r="O194" s="35"/>
      <c r="P194" s="108">
        <f>IF(ISNA(MATCH(Transactions[[#This Row],[TransType]], TransType[TransType], 0)), 1, MATCH(Transactions[[#This Row],[TransType]], TransType[TransType], 0))</f>
        <v>17</v>
      </c>
      <c r="Q194"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41.94</v>
      </c>
      <c r="R194" s="110">
        <f>Transactions[TotalAmnt] * INDEX(TransType[], Transactions[[#This Row],[TTR]], 4)</f>
        <v>-41.94</v>
      </c>
      <c r="S194" s="250">
        <f>IF('Config'!$B$2&lt;&gt;"Yes",0,ROUND(SUMIFS(nmTransCashImpact,nmTransAccount,"="&amp;A194,nmTransDate,"&lt;="&amp;B194,nmTransTransID,"&lt;="&amp;W194),2))</f>
        <v>1787.5</v>
      </c>
      <c r="T194" s="111">
        <f>IF(INDEX(TransType[], Transactions[[#This Row],[TTR]], 6)=0, 0, Transactions[[#This Row],[Qty]]*INDEX(TransType[], Transactions[[#This Row],[TTR]], 6)*IF(AND(Transactions[[#This Row],[Qty]]&lt;0, INDEX(TransType[], Transactions[[#This Row],[TTR]], 5)=-1), -1, 1))</f>
        <v>0</v>
      </c>
      <c r="U194" s="252">
        <f>IF(Transactions[[#This Row],[Symbol]]="* Cash", 0,ROUND(SUMIFS(nmTransQtyChange,nmTransAccount,"="&amp;A194,nmTransDate,"&lt;="&amp;B194,nmTransSymbol,"="&amp;V194,nmTransTransID,"&lt;="&amp;W194),5))</f>
        <v>359</v>
      </c>
      <c r="V194" s="112" t="str">
        <f xml:space="preserve"> IF(ISNA(VLOOKUP(Transactions[[#This Row],[SymbolName]], SymbolAlias[#All],2,FALSE)), Transactions[[#This Row],[SymbolName]], VLOOKUP(Transactions[[#This Row],[SymbolName]], SymbolAlias[#All],2,FALSE) )</f>
        <v>VOO</v>
      </c>
      <c r="W194" s="405">
        <f>ROW()</f>
        <v>194</v>
      </c>
    </row>
    <row r="195" spans="1:23" hidden="1" x14ac:dyDescent="0.25">
      <c r="A195" s="239" t="s">
        <v>225</v>
      </c>
      <c r="B195" s="240">
        <v>41726</v>
      </c>
      <c r="C195" s="241" t="s">
        <v>108</v>
      </c>
      <c r="D195" s="136"/>
      <c r="E195" s="137" t="s">
        <v>46</v>
      </c>
      <c r="F195" s="32">
        <v>359</v>
      </c>
      <c r="G195" s="45">
        <v>279.66000000000003</v>
      </c>
      <c r="H195" s="139"/>
      <c r="I195" s="33"/>
      <c r="J195" s="140"/>
      <c r="K195" s="34"/>
      <c r="L195" s="34"/>
      <c r="M195" s="213"/>
      <c r="N195" s="34"/>
      <c r="O195" s="35"/>
      <c r="P195" s="108">
        <f>IF(ISNA(MATCH(Transactions[[#This Row],[TransType]], TransType[TransType], 0)), 1, MATCH(Transactions[[#This Row],[TransType]], TransType[TransType], 0))</f>
        <v>6</v>
      </c>
      <c r="Q195"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279.66000000000003</v>
      </c>
      <c r="R195" s="110">
        <f>Transactions[TotalAmnt] * INDEX(TransType[], Transactions[[#This Row],[TTR]], 4)</f>
        <v>279.66000000000003</v>
      </c>
      <c r="S195" s="250">
        <f>IF('Config'!$B$2&lt;&gt;"Yes",0,ROUND(SUMIFS(nmTransCashImpact,nmTransAccount,"="&amp;A195,nmTransDate,"&lt;="&amp;B195,nmTransTransID,"&lt;="&amp;W195),2))</f>
        <v>2067.16</v>
      </c>
      <c r="T195" s="111">
        <f>IF(INDEX(TransType[], Transactions[[#This Row],[TTR]], 6)=0, 0, Transactions[[#This Row],[Qty]]*INDEX(TransType[], Transactions[[#This Row],[TTR]], 6)*IF(AND(Transactions[[#This Row],[Qty]]&lt;0, INDEX(TransType[], Transactions[[#This Row],[TTR]], 5)=-1), -1, 1))</f>
        <v>0</v>
      </c>
      <c r="U195" s="252">
        <f>IF(Transactions[[#This Row],[Symbol]]="* Cash", 0,ROUND(SUMIFS(nmTransQtyChange,nmTransAccount,"="&amp;A195,nmTransDate,"&lt;="&amp;B195,nmTransSymbol,"="&amp;V195,nmTransTransID,"&lt;="&amp;W195),5))</f>
        <v>359</v>
      </c>
      <c r="V195" s="112" t="str">
        <f xml:space="preserve"> IF(ISNA(VLOOKUP(Transactions[[#This Row],[SymbolName]], SymbolAlias[#All],2,FALSE)), Transactions[[#This Row],[SymbolName]], VLOOKUP(Transactions[[#This Row],[SymbolName]], SymbolAlias[#All],2,FALSE) )</f>
        <v>VOO</v>
      </c>
      <c r="W195" s="405">
        <f>ROW()</f>
        <v>195</v>
      </c>
    </row>
    <row r="196" spans="1:23" hidden="1" x14ac:dyDescent="0.25">
      <c r="A196" s="239" t="s">
        <v>225</v>
      </c>
      <c r="B196" s="240">
        <v>41729</v>
      </c>
      <c r="C196" s="241" t="s">
        <v>100</v>
      </c>
      <c r="D196" s="136" t="s">
        <v>169</v>
      </c>
      <c r="E196" s="137" t="s">
        <v>14</v>
      </c>
      <c r="F196" s="32">
        <v>1</v>
      </c>
      <c r="G196" s="45">
        <v>13214.29</v>
      </c>
      <c r="H196" s="139"/>
      <c r="I196" s="33"/>
      <c r="J196" s="140"/>
      <c r="K196" s="34"/>
      <c r="L196" s="34"/>
      <c r="M196" s="213"/>
      <c r="N196" s="34"/>
      <c r="O196" s="35"/>
      <c r="P196" s="108">
        <f>IF(ISNA(MATCH(Transactions[[#This Row],[TransType]], TransType[TransType], 0)), 1, MATCH(Transactions[[#This Row],[TransType]], TransType[TransType], 0))</f>
        <v>4</v>
      </c>
      <c r="Q196"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13214.29</v>
      </c>
      <c r="R196" s="110">
        <f>Transactions[TotalAmnt] * INDEX(TransType[], Transactions[[#This Row],[TTR]], 4)</f>
        <v>13214.29</v>
      </c>
      <c r="S196" s="250">
        <f>IF('Config'!$B$2&lt;&gt;"Yes",0,ROUND(SUMIFS(nmTransCashImpact,nmTransAccount,"="&amp;A196,nmTransDate,"&lt;="&amp;B196,nmTransTransID,"&lt;="&amp;W196),2))</f>
        <v>15281.45</v>
      </c>
      <c r="T196" s="111">
        <f>IF(INDEX(TransType[], Transactions[[#This Row],[TTR]], 6)=0, 0, Transactions[[#This Row],[Qty]]*INDEX(TransType[], Transactions[[#This Row],[TTR]], 6)*IF(AND(Transactions[[#This Row],[Qty]]&lt;0, INDEX(TransType[], Transactions[[#This Row],[TTR]], 5)=-1), -1, 1))</f>
        <v>0</v>
      </c>
      <c r="U196" s="252">
        <f>IF(Transactions[[#This Row],[Symbol]]="* Cash", 0,ROUND(SUMIFS(nmTransQtyChange,nmTransAccount,"="&amp;A196,nmTransDate,"&lt;="&amp;B196,nmTransSymbol,"="&amp;V196,nmTransTransID,"&lt;="&amp;W196),5))</f>
        <v>0</v>
      </c>
      <c r="V196" s="112" t="str">
        <f xml:space="preserve"> IF(ISNA(VLOOKUP(Transactions[[#This Row],[SymbolName]], SymbolAlias[#All],2,FALSE)), Transactions[[#This Row],[SymbolName]], VLOOKUP(Transactions[[#This Row],[SymbolName]], SymbolAlias[#All],2,FALSE) )</f>
        <v>* Cash</v>
      </c>
      <c r="W196" s="405">
        <f>ROW()</f>
        <v>196</v>
      </c>
    </row>
    <row r="197" spans="1:23" hidden="1" x14ac:dyDescent="0.25">
      <c r="A197" s="239" t="s">
        <v>225</v>
      </c>
      <c r="B197" s="240">
        <v>41750</v>
      </c>
      <c r="C197" s="241" t="s">
        <v>96</v>
      </c>
      <c r="D197" s="136"/>
      <c r="E197" s="137" t="s">
        <v>48</v>
      </c>
      <c r="F197" s="32">
        <v>378</v>
      </c>
      <c r="G197" s="45">
        <v>40.28</v>
      </c>
      <c r="H197" s="139">
        <v>9.99</v>
      </c>
      <c r="I197" s="33"/>
      <c r="J197" s="140"/>
      <c r="K197" s="34"/>
      <c r="L197" s="34"/>
      <c r="M197" s="213"/>
      <c r="N197" s="34"/>
      <c r="O197" s="35"/>
      <c r="P197" s="108">
        <f>IF(ISNA(MATCH(Transactions[[#This Row],[TransType]], TransType[TransType], 0)), 1, MATCH(Transactions[[#This Row],[TransType]], TransType[TransType], 0))</f>
        <v>2</v>
      </c>
      <c r="Q197"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15235.83</v>
      </c>
      <c r="R197" s="110">
        <f>Transactions[TotalAmnt] * INDEX(TransType[], Transactions[[#This Row],[TTR]], 4)</f>
        <v>-15235.83</v>
      </c>
      <c r="S197" s="250">
        <f>IF('Config'!$B$2&lt;&gt;"Yes",0,ROUND(SUMIFS(nmTransCashImpact,nmTransAccount,"="&amp;A197,nmTransDate,"&lt;="&amp;B197,nmTransTransID,"&lt;="&amp;W197),2))</f>
        <v>45.62</v>
      </c>
      <c r="T197" s="111">
        <f>IF(INDEX(TransType[], Transactions[[#This Row],[TTR]], 6)=0, 0, Transactions[[#This Row],[Qty]]*INDEX(TransType[], Transactions[[#This Row],[TTR]], 6)*IF(AND(Transactions[[#This Row],[Qty]]&lt;0, INDEX(TransType[], Transactions[[#This Row],[TTR]], 5)=-1), -1, 1))</f>
        <v>378</v>
      </c>
      <c r="U197" s="252">
        <f>IF(Transactions[[#This Row],[Symbol]]="* Cash", 0,ROUND(SUMIFS(nmTransQtyChange,nmTransAccount,"="&amp;A197,nmTransDate,"&lt;="&amp;B197,nmTransSymbol,"="&amp;V197,nmTransTransID,"&lt;="&amp;W197),5))</f>
        <v>378</v>
      </c>
      <c r="V197" s="112" t="str">
        <f xml:space="preserve"> IF(ISNA(VLOOKUP(Transactions[[#This Row],[SymbolName]], SymbolAlias[#All],2,FALSE)), Transactions[[#This Row],[SymbolName]], VLOOKUP(Transactions[[#This Row],[SymbolName]], SymbolAlias[#All],2,FALSE) )</f>
        <v>VWO</v>
      </c>
      <c r="W197" s="405">
        <f>ROW()</f>
        <v>197</v>
      </c>
    </row>
    <row r="198" spans="1:23" hidden="1" x14ac:dyDescent="0.25">
      <c r="A198" s="239" t="s">
        <v>225</v>
      </c>
      <c r="B198" s="240">
        <v>41817</v>
      </c>
      <c r="C198" s="241" t="s">
        <v>144</v>
      </c>
      <c r="D198" s="136"/>
      <c r="E198" s="137" t="s">
        <v>47</v>
      </c>
      <c r="F198" s="32">
        <v>359</v>
      </c>
      <c r="G198" s="45">
        <v>43.56</v>
      </c>
      <c r="H198" s="139"/>
      <c r="I198" s="33"/>
      <c r="J198" s="140"/>
      <c r="K198" s="34"/>
      <c r="L198" s="34"/>
      <c r="M198" s="213"/>
      <c r="N198" s="34"/>
      <c r="O198" s="35"/>
      <c r="P198" s="108">
        <f>IF(ISNA(MATCH(Transactions[[#This Row],[TransType]], TransType[TransType], 0)), 1, MATCH(Transactions[[#This Row],[TransType]], TransType[TransType], 0))</f>
        <v>17</v>
      </c>
      <c r="Q198"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43.56</v>
      </c>
      <c r="R198" s="110">
        <f>Transactions[TotalAmnt] * INDEX(TransType[], Transactions[[#This Row],[TTR]], 4)</f>
        <v>-43.56</v>
      </c>
      <c r="S198" s="250">
        <f>IF('Config'!$B$2&lt;&gt;"Yes",0,ROUND(SUMIFS(nmTransCashImpact,nmTransAccount,"="&amp;A198,nmTransDate,"&lt;="&amp;B198,nmTransTransID,"&lt;="&amp;W198),2))</f>
        <v>2.06</v>
      </c>
      <c r="T198" s="111">
        <f>IF(INDEX(TransType[], Transactions[[#This Row],[TTR]], 6)=0, 0, Transactions[[#This Row],[Qty]]*INDEX(TransType[], Transactions[[#This Row],[TTR]], 6)*IF(AND(Transactions[[#This Row],[Qty]]&lt;0, INDEX(TransType[], Transactions[[#This Row],[TTR]], 5)=-1), -1, 1))</f>
        <v>0</v>
      </c>
      <c r="U198" s="252">
        <f>IF(Transactions[[#This Row],[Symbol]]="* Cash", 0,ROUND(SUMIFS(nmTransQtyChange,nmTransAccount,"="&amp;A198,nmTransDate,"&lt;="&amp;B198,nmTransSymbol,"="&amp;V198,nmTransTransID,"&lt;="&amp;W198),5))</f>
        <v>359</v>
      </c>
      <c r="V198" s="112" t="str">
        <f xml:space="preserve"> IF(ISNA(VLOOKUP(Transactions[[#This Row],[SymbolName]], SymbolAlias[#All],2,FALSE)), Transactions[[#This Row],[SymbolName]], VLOOKUP(Transactions[[#This Row],[SymbolName]], SymbolAlias[#All],2,FALSE) )</f>
        <v>VOO</v>
      </c>
      <c r="W198" s="405">
        <f>ROW()</f>
        <v>198</v>
      </c>
    </row>
    <row r="199" spans="1:23" hidden="1" x14ac:dyDescent="0.25">
      <c r="A199" s="239" t="s">
        <v>225</v>
      </c>
      <c r="B199" s="240">
        <v>41817</v>
      </c>
      <c r="C199" s="241" t="s">
        <v>108</v>
      </c>
      <c r="D199" s="136"/>
      <c r="E199" s="137" t="s">
        <v>47</v>
      </c>
      <c r="F199" s="32">
        <v>359</v>
      </c>
      <c r="G199" s="45">
        <v>290.43</v>
      </c>
      <c r="H199" s="139"/>
      <c r="I199" s="33"/>
      <c r="J199" s="140"/>
      <c r="K199" s="34"/>
      <c r="L199" s="34"/>
      <c r="M199" s="213"/>
      <c r="N199" s="34"/>
      <c r="O199" s="35"/>
      <c r="P199" s="108">
        <f>IF(ISNA(MATCH(Transactions[[#This Row],[TransType]], TransType[TransType], 0)), 1, MATCH(Transactions[[#This Row],[TransType]], TransType[TransType], 0))</f>
        <v>6</v>
      </c>
      <c r="Q199"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290.43</v>
      </c>
      <c r="R199" s="110">
        <f>Transactions[TotalAmnt] * INDEX(TransType[], Transactions[[#This Row],[TTR]], 4)</f>
        <v>290.43</v>
      </c>
      <c r="S199" s="250">
        <f>IF('Config'!$B$2&lt;&gt;"Yes",0,ROUND(SUMIFS(nmTransCashImpact,nmTransAccount,"="&amp;A199,nmTransDate,"&lt;="&amp;B199,nmTransTransID,"&lt;="&amp;W199),2))</f>
        <v>292.49</v>
      </c>
      <c r="T199" s="111">
        <f>IF(INDEX(TransType[], Transactions[[#This Row],[TTR]], 6)=0, 0, Transactions[[#This Row],[Qty]]*INDEX(TransType[], Transactions[[#This Row],[TTR]], 6)*IF(AND(Transactions[[#This Row],[Qty]]&lt;0, INDEX(TransType[], Transactions[[#This Row],[TTR]], 5)=-1), -1, 1))</f>
        <v>0</v>
      </c>
      <c r="U199" s="252">
        <f>IF(Transactions[[#This Row],[Symbol]]="* Cash", 0,ROUND(SUMIFS(nmTransQtyChange,nmTransAccount,"="&amp;A199,nmTransDate,"&lt;="&amp;B199,nmTransSymbol,"="&amp;V199,nmTransTransID,"&lt;="&amp;W199),5))</f>
        <v>359</v>
      </c>
      <c r="V199" s="112" t="str">
        <f xml:space="preserve"> IF(ISNA(VLOOKUP(Transactions[[#This Row],[SymbolName]], SymbolAlias[#All],2,FALSE)), Transactions[[#This Row],[SymbolName]], VLOOKUP(Transactions[[#This Row],[SymbolName]], SymbolAlias[#All],2,FALSE) )</f>
        <v>VOO</v>
      </c>
      <c r="W199" s="405">
        <f>ROW()</f>
        <v>199</v>
      </c>
    </row>
    <row r="200" spans="1:23" hidden="1" x14ac:dyDescent="0.25">
      <c r="A200" s="239" t="s">
        <v>225</v>
      </c>
      <c r="B200" s="240">
        <v>41820</v>
      </c>
      <c r="C200" s="241" t="s">
        <v>144</v>
      </c>
      <c r="D200" s="136"/>
      <c r="E200" s="137" t="s">
        <v>57</v>
      </c>
      <c r="F200" s="32">
        <v>378</v>
      </c>
      <c r="G200" s="45">
        <v>23.7</v>
      </c>
      <c r="H200" s="139"/>
      <c r="I200" s="33"/>
      <c r="J200" s="140"/>
      <c r="K200" s="34"/>
      <c r="L200" s="34"/>
      <c r="M200" s="213"/>
      <c r="N200" s="34"/>
      <c r="O200" s="35"/>
      <c r="P200" s="108">
        <f>IF(ISNA(MATCH(Transactions[[#This Row],[TransType]], TransType[TransType], 0)), 1, MATCH(Transactions[[#This Row],[TransType]], TransType[TransType], 0))</f>
        <v>17</v>
      </c>
      <c r="Q200"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23.7</v>
      </c>
      <c r="R200" s="110">
        <f>Transactions[TotalAmnt] * INDEX(TransType[], Transactions[[#This Row],[TTR]], 4)</f>
        <v>-23.7</v>
      </c>
      <c r="S200" s="250">
        <f>IF('Config'!$B$2&lt;&gt;"Yes",0,ROUND(SUMIFS(nmTransCashImpact,nmTransAccount,"="&amp;A200,nmTransDate,"&lt;="&amp;B200,nmTransTransID,"&lt;="&amp;W200),2))</f>
        <v>268.79000000000002</v>
      </c>
      <c r="T200" s="111">
        <f>IF(INDEX(TransType[], Transactions[[#This Row],[TTR]], 6)=0, 0, Transactions[[#This Row],[Qty]]*INDEX(TransType[], Transactions[[#This Row],[TTR]], 6)*IF(AND(Transactions[[#This Row],[Qty]]&lt;0, INDEX(TransType[], Transactions[[#This Row],[TTR]], 5)=-1), -1, 1))</f>
        <v>0</v>
      </c>
      <c r="U200" s="252">
        <f>IF(Transactions[[#This Row],[Symbol]]="* Cash", 0,ROUND(SUMIFS(nmTransQtyChange,nmTransAccount,"="&amp;A200,nmTransDate,"&lt;="&amp;B200,nmTransSymbol,"="&amp;V200,nmTransTransID,"&lt;="&amp;W200),5))</f>
        <v>378</v>
      </c>
      <c r="V200" s="112" t="str">
        <f xml:space="preserve"> IF(ISNA(VLOOKUP(Transactions[[#This Row],[SymbolName]], SymbolAlias[#All],2,FALSE)), Transactions[[#This Row],[SymbolName]], VLOOKUP(Transactions[[#This Row],[SymbolName]], SymbolAlias[#All],2,FALSE) )</f>
        <v>VWO</v>
      </c>
      <c r="W200" s="405">
        <f>ROW()</f>
        <v>200</v>
      </c>
    </row>
    <row r="201" spans="1:23" hidden="1" x14ac:dyDescent="0.25">
      <c r="A201" s="239" t="s">
        <v>225</v>
      </c>
      <c r="B201" s="240">
        <v>41820</v>
      </c>
      <c r="C201" s="241" t="s">
        <v>108</v>
      </c>
      <c r="D201" s="136"/>
      <c r="E201" s="137" t="s">
        <v>57</v>
      </c>
      <c r="F201" s="32">
        <v>378</v>
      </c>
      <c r="G201" s="45">
        <v>158</v>
      </c>
      <c r="H201" s="139"/>
      <c r="I201" s="33"/>
      <c r="J201" s="140"/>
      <c r="K201" s="34"/>
      <c r="L201" s="34"/>
      <c r="M201" s="213"/>
      <c r="N201" s="34"/>
      <c r="O201" s="35"/>
      <c r="P201" s="108">
        <f>IF(ISNA(MATCH(Transactions[[#This Row],[TransType]], TransType[TransType], 0)), 1, MATCH(Transactions[[#This Row],[TransType]], TransType[TransType], 0))</f>
        <v>6</v>
      </c>
      <c r="Q201"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158</v>
      </c>
      <c r="R201" s="110">
        <f>Transactions[TotalAmnt] * INDEX(TransType[], Transactions[[#This Row],[TTR]], 4)</f>
        <v>158</v>
      </c>
      <c r="S201" s="250">
        <f>IF('Config'!$B$2&lt;&gt;"Yes",0,ROUND(SUMIFS(nmTransCashImpact,nmTransAccount,"="&amp;A201,nmTransDate,"&lt;="&amp;B201,nmTransTransID,"&lt;="&amp;W201),2))</f>
        <v>426.79</v>
      </c>
      <c r="T201" s="111">
        <f>IF(INDEX(TransType[], Transactions[[#This Row],[TTR]], 6)=0, 0, Transactions[[#This Row],[Qty]]*INDEX(TransType[], Transactions[[#This Row],[TTR]], 6)*IF(AND(Transactions[[#This Row],[Qty]]&lt;0, INDEX(TransType[], Transactions[[#This Row],[TTR]], 5)=-1), -1, 1))</f>
        <v>0</v>
      </c>
      <c r="U201" s="252">
        <f>IF(Transactions[[#This Row],[Symbol]]="* Cash", 0,ROUND(SUMIFS(nmTransQtyChange,nmTransAccount,"="&amp;A201,nmTransDate,"&lt;="&amp;B201,nmTransSymbol,"="&amp;V201,nmTransTransID,"&lt;="&amp;W201),5))</f>
        <v>378</v>
      </c>
      <c r="V201" s="112" t="str">
        <f xml:space="preserve"> IF(ISNA(VLOOKUP(Transactions[[#This Row],[SymbolName]], SymbolAlias[#All],2,FALSE)), Transactions[[#This Row],[SymbolName]], VLOOKUP(Transactions[[#This Row],[SymbolName]], SymbolAlias[#All],2,FALSE) )</f>
        <v>VWO</v>
      </c>
      <c r="W201" s="405">
        <f>ROW()</f>
        <v>201</v>
      </c>
    </row>
    <row r="202" spans="1:23" hidden="1" x14ac:dyDescent="0.25">
      <c r="A202" s="239" t="s">
        <v>225</v>
      </c>
      <c r="B202" s="240">
        <v>41908</v>
      </c>
      <c r="C202" s="241" t="s">
        <v>144</v>
      </c>
      <c r="D202" s="136"/>
      <c r="E202" s="137" t="s">
        <v>47</v>
      </c>
      <c r="F202" s="32">
        <v>359</v>
      </c>
      <c r="G202" s="45">
        <v>47.17</v>
      </c>
      <c r="H202" s="139"/>
      <c r="I202" s="33"/>
      <c r="J202" s="140"/>
      <c r="K202" s="34"/>
      <c r="L202" s="34"/>
      <c r="M202" s="213"/>
      <c r="N202" s="34"/>
      <c r="O202" s="35"/>
      <c r="P202" s="108">
        <f>IF(ISNA(MATCH(Transactions[[#This Row],[TransType]], TransType[TransType], 0)), 1, MATCH(Transactions[[#This Row],[TransType]], TransType[TransType], 0))</f>
        <v>17</v>
      </c>
      <c r="Q202"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47.17</v>
      </c>
      <c r="R202" s="110">
        <f>Transactions[TotalAmnt] * INDEX(TransType[], Transactions[[#This Row],[TTR]], 4)</f>
        <v>-47.17</v>
      </c>
      <c r="S202" s="250">
        <f>IF('Config'!$B$2&lt;&gt;"Yes",0,ROUND(SUMIFS(nmTransCashImpact,nmTransAccount,"="&amp;A202,nmTransDate,"&lt;="&amp;B202,nmTransTransID,"&lt;="&amp;W202),2))</f>
        <v>379.62</v>
      </c>
      <c r="T202" s="111">
        <f>IF(INDEX(TransType[], Transactions[[#This Row],[TTR]], 6)=0, 0, Transactions[[#This Row],[Qty]]*INDEX(TransType[], Transactions[[#This Row],[TTR]], 6)*IF(AND(Transactions[[#This Row],[Qty]]&lt;0, INDEX(TransType[], Transactions[[#This Row],[TTR]], 5)=-1), -1, 1))</f>
        <v>0</v>
      </c>
      <c r="U202" s="252">
        <f>IF(Transactions[[#This Row],[Symbol]]="* Cash", 0,ROUND(SUMIFS(nmTransQtyChange,nmTransAccount,"="&amp;A202,nmTransDate,"&lt;="&amp;B202,nmTransSymbol,"="&amp;V202,nmTransTransID,"&lt;="&amp;W202),5))</f>
        <v>359</v>
      </c>
      <c r="V202" s="112" t="str">
        <f xml:space="preserve"> IF(ISNA(VLOOKUP(Transactions[[#This Row],[SymbolName]], SymbolAlias[#All],2,FALSE)), Transactions[[#This Row],[SymbolName]], VLOOKUP(Transactions[[#This Row],[SymbolName]], SymbolAlias[#All],2,FALSE) )</f>
        <v>VOO</v>
      </c>
      <c r="W202" s="405">
        <f>ROW()</f>
        <v>202</v>
      </c>
    </row>
    <row r="203" spans="1:23" hidden="1" x14ac:dyDescent="0.25">
      <c r="A203" s="239" t="s">
        <v>225</v>
      </c>
      <c r="B203" s="240">
        <v>41908</v>
      </c>
      <c r="C203" s="241" t="s">
        <v>108</v>
      </c>
      <c r="D203" s="136"/>
      <c r="E203" s="137" t="s">
        <v>47</v>
      </c>
      <c r="F203" s="32">
        <v>359</v>
      </c>
      <c r="G203" s="45">
        <v>314.48</v>
      </c>
      <c r="H203" s="139"/>
      <c r="I203" s="33"/>
      <c r="J203" s="140"/>
      <c r="K203" s="34"/>
      <c r="L203" s="34"/>
      <c r="M203" s="213"/>
      <c r="N203" s="34"/>
      <c r="O203" s="35"/>
      <c r="P203" s="108">
        <f>IF(ISNA(MATCH(Transactions[[#This Row],[TransType]], TransType[TransType], 0)), 1, MATCH(Transactions[[#This Row],[TransType]], TransType[TransType], 0))</f>
        <v>6</v>
      </c>
      <c r="Q203"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314.48</v>
      </c>
      <c r="R203" s="110">
        <f>Transactions[TotalAmnt] * INDEX(TransType[], Transactions[[#This Row],[TTR]], 4)</f>
        <v>314.48</v>
      </c>
      <c r="S203" s="250">
        <f>IF('Config'!$B$2&lt;&gt;"Yes",0,ROUND(SUMIFS(nmTransCashImpact,nmTransAccount,"="&amp;A203,nmTransDate,"&lt;="&amp;B203,nmTransTransID,"&lt;="&amp;W203),2))</f>
        <v>694.1</v>
      </c>
      <c r="T203" s="111">
        <f>IF(INDEX(TransType[], Transactions[[#This Row],[TTR]], 6)=0, 0, Transactions[[#This Row],[Qty]]*INDEX(TransType[], Transactions[[#This Row],[TTR]], 6)*IF(AND(Transactions[[#This Row],[Qty]]&lt;0, INDEX(TransType[], Transactions[[#This Row],[TTR]], 5)=-1), -1, 1))</f>
        <v>0</v>
      </c>
      <c r="U203" s="252">
        <f>IF(Transactions[[#This Row],[Symbol]]="* Cash", 0,ROUND(SUMIFS(nmTransQtyChange,nmTransAccount,"="&amp;A203,nmTransDate,"&lt;="&amp;B203,nmTransSymbol,"="&amp;V203,nmTransTransID,"&lt;="&amp;W203),5))</f>
        <v>359</v>
      </c>
      <c r="V203" s="112" t="str">
        <f xml:space="preserve"> IF(ISNA(VLOOKUP(Transactions[[#This Row],[SymbolName]], SymbolAlias[#All],2,FALSE)), Transactions[[#This Row],[SymbolName]], VLOOKUP(Transactions[[#This Row],[SymbolName]], SymbolAlias[#All],2,FALSE) )</f>
        <v>VOO</v>
      </c>
      <c r="W203" s="405">
        <f>ROW()</f>
        <v>203</v>
      </c>
    </row>
    <row r="204" spans="1:23" hidden="1" x14ac:dyDescent="0.25">
      <c r="A204" s="239" t="s">
        <v>225</v>
      </c>
      <c r="B204" s="240">
        <v>41912</v>
      </c>
      <c r="C204" s="241" t="s">
        <v>144</v>
      </c>
      <c r="D204" s="136"/>
      <c r="E204" s="137" t="s">
        <v>57</v>
      </c>
      <c r="F204" s="32">
        <v>378</v>
      </c>
      <c r="G204" s="45">
        <v>25.28</v>
      </c>
      <c r="H204" s="139"/>
      <c r="I204" s="33"/>
      <c r="J204" s="140"/>
      <c r="K204" s="34"/>
      <c r="L204" s="34"/>
      <c r="M204" s="213"/>
      <c r="N204" s="34"/>
      <c r="O204" s="35"/>
      <c r="P204" s="108">
        <f>IF(ISNA(MATCH(Transactions[[#This Row],[TransType]], TransType[TransType], 0)), 1, MATCH(Transactions[[#This Row],[TransType]], TransType[TransType], 0))</f>
        <v>17</v>
      </c>
      <c r="Q204"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25.28</v>
      </c>
      <c r="R204" s="110">
        <f>Transactions[TotalAmnt] * INDEX(TransType[], Transactions[[#This Row],[TTR]], 4)</f>
        <v>-25.28</v>
      </c>
      <c r="S204" s="250">
        <f>IF('Config'!$B$2&lt;&gt;"Yes",0,ROUND(SUMIFS(nmTransCashImpact,nmTransAccount,"="&amp;A204,nmTransDate,"&lt;="&amp;B204,nmTransTransID,"&lt;="&amp;W204),2))</f>
        <v>668.82</v>
      </c>
      <c r="T204" s="111">
        <f>IF(INDEX(TransType[], Transactions[[#This Row],[TTR]], 6)=0, 0, Transactions[[#This Row],[Qty]]*INDEX(TransType[], Transactions[[#This Row],[TTR]], 6)*IF(AND(Transactions[[#This Row],[Qty]]&lt;0, INDEX(TransType[], Transactions[[#This Row],[TTR]], 5)=-1), -1, 1))</f>
        <v>0</v>
      </c>
      <c r="U204" s="252">
        <f>IF(Transactions[[#This Row],[Symbol]]="* Cash", 0,ROUND(SUMIFS(nmTransQtyChange,nmTransAccount,"="&amp;A204,nmTransDate,"&lt;="&amp;B204,nmTransSymbol,"="&amp;V204,nmTransTransID,"&lt;="&amp;W204),5))</f>
        <v>378</v>
      </c>
      <c r="V204" s="112" t="str">
        <f xml:space="preserve"> IF(ISNA(VLOOKUP(Transactions[[#This Row],[SymbolName]], SymbolAlias[#All],2,FALSE)), Transactions[[#This Row],[SymbolName]], VLOOKUP(Transactions[[#This Row],[SymbolName]], SymbolAlias[#All],2,FALSE) )</f>
        <v>VWO</v>
      </c>
      <c r="W204" s="405">
        <f>ROW()</f>
        <v>204</v>
      </c>
    </row>
    <row r="205" spans="1:23" hidden="1" x14ac:dyDescent="0.25">
      <c r="A205" s="239" t="s">
        <v>225</v>
      </c>
      <c r="B205" s="240">
        <v>41912</v>
      </c>
      <c r="C205" s="241" t="s">
        <v>108</v>
      </c>
      <c r="D205" s="136"/>
      <c r="E205" s="137" t="s">
        <v>57</v>
      </c>
      <c r="F205" s="32">
        <v>378</v>
      </c>
      <c r="G205" s="45">
        <v>168.59</v>
      </c>
      <c r="H205" s="139"/>
      <c r="I205" s="33"/>
      <c r="J205" s="140"/>
      <c r="K205" s="34"/>
      <c r="L205" s="34"/>
      <c r="M205" s="213"/>
      <c r="N205" s="34"/>
      <c r="O205" s="35"/>
      <c r="P205" s="108">
        <f>IF(ISNA(MATCH(Transactions[[#This Row],[TransType]], TransType[TransType], 0)), 1, MATCH(Transactions[[#This Row],[TransType]], TransType[TransType], 0))</f>
        <v>6</v>
      </c>
      <c r="Q205"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168.59</v>
      </c>
      <c r="R205" s="110">
        <f>Transactions[TotalAmnt] * INDEX(TransType[], Transactions[[#This Row],[TTR]], 4)</f>
        <v>168.59</v>
      </c>
      <c r="S205" s="250">
        <f>IF('Config'!$B$2&lt;&gt;"Yes",0,ROUND(SUMIFS(nmTransCashImpact,nmTransAccount,"="&amp;A205,nmTransDate,"&lt;="&amp;B205,nmTransTransID,"&lt;="&amp;W205),2))</f>
        <v>837.41</v>
      </c>
      <c r="T205" s="111">
        <f>IF(INDEX(TransType[], Transactions[[#This Row],[TTR]], 6)=0, 0, Transactions[[#This Row],[Qty]]*INDEX(TransType[], Transactions[[#This Row],[TTR]], 6)*IF(AND(Transactions[[#This Row],[Qty]]&lt;0, INDEX(TransType[], Transactions[[#This Row],[TTR]], 5)=-1), -1, 1))</f>
        <v>0</v>
      </c>
      <c r="U205" s="252">
        <f>IF(Transactions[[#This Row],[Symbol]]="* Cash", 0,ROUND(SUMIFS(nmTransQtyChange,nmTransAccount,"="&amp;A205,nmTransDate,"&lt;="&amp;B205,nmTransSymbol,"="&amp;V205,nmTransTransID,"&lt;="&amp;W205),5))</f>
        <v>378</v>
      </c>
      <c r="V205" s="112" t="str">
        <f xml:space="preserve"> IF(ISNA(VLOOKUP(Transactions[[#This Row],[SymbolName]], SymbolAlias[#All],2,FALSE)), Transactions[[#This Row],[SymbolName]], VLOOKUP(Transactions[[#This Row],[SymbolName]], SymbolAlias[#All],2,FALSE) )</f>
        <v>VWO</v>
      </c>
      <c r="W205" s="405">
        <f>ROW()</f>
        <v>205</v>
      </c>
    </row>
    <row r="206" spans="1:23" hidden="1" x14ac:dyDescent="0.25">
      <c r="A206" s="239" t="s">
        <v>225</v>
      </c>
      <c r="B206" s="240">
        <v>41997</v>
      </c>
      <c r="C206" s="241" t="s">
        <v>144</v>
      </c>
      <c r="D206" s="136"/>
      <c r="E206" s="137" t="s">
        <v>47</v>
      </c>
      <c r="F206" s="32">
        <v>359</v>
      </c>
      <c r="G206" s="45">
        <v>55.24</v>
      </c>
      <c r="H206" s="139"/>
      <c r="I206" s="33"/>
      <c r="J206" s="140"/>
      <c r="K206" s="34"/>
      <c r="L206" s="34"/>
      <c r="M206" s="213"/>
      <c r="N206" s="34"/>
      <c r="O206" s="35"/>
      <c r="P206" s="108">
        <f>IF(ISNA(MATCH(Transactions[[#This Row],[TransType]], TransType[TransType], 0)), 1, MATCH(Transactions[[#This Row],[TransType]], TransType[TransType], 0))</f>
        <v>17</v>
      </c>
      <c r="Q206"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55.24</v>
      </c>
      <c r="R206" s="110">
        <f>Transactions[TotalAmnt] * INDEX(TransType[], Transactions[[#This Row],[TTR]], 4)</f>
        <v>-55.24</v>
      </c>
      <c r="S206" s="250">
        <f>IF('Config'!$B$2&lt;&gt;"Yes",0,ROUND(SUMIFS(nmTransCashImpact,nmTransAccount,"="&amp;A206,nmTransDate,"&lt;="&amp;B206,nmTransTransID,"&lt;="&amp;W206),2))</f>
        <v>782.17</v>
      </c>
      <c r="T206" s="111">
        <f>IF(INDEX(TransType[], Transactions[[#This Row],[TTR]], 6)=0, 0, Transactions[[#This Row],[Qty]]*INDEX(TransType[], Transactions[[#This Row],[TTR]], 6)*IF(AND(Transactions[[#This Row],[Qty]]&lt;0, INDEX(TransType[], Transactions[[#This Row],[TTR]], 5)=-1), -1, 1))</f>
        <v>0</v>
      </c>
      <c r="U206" s="252">
        <f>IF(Transactions[[#This Row],[Symbol]]="* Cash", 0,ROUND(SUMIFS(nmTransQtyChange,nmTransAccount,"="&amp;A206,nmTransDate,"&lt;="&amp;B206,nmTransSymbol,"="&amp;V206,nmTransTransID,"&lt;="&amp;W206),5))</f>
        <v>359</v>
      </c>
      <c r="V206" s="112" t="str">
        <f xml:space="preserve"> IF(ISNA(VLOOKUP(Transactions[[#This Row],[SymbolName]], SymbolAlias[#All],2,FALSE)), Transactions[[#This Row],[SymbolName]], VLOOKUP(Transactions[[#This Row],[SymbolName]], SymbolAlias[#All],2,FALSE) )</f>
        <v>VOO</v>
      </c>
      <c r="W206" s="405">
        <f>ROW()</f>
        <v>206</v>
      </c>
    </row>
    <row r="207" spans="1:23" hidden="1" x14ac:dyDescent="0.25">
      <c r="A207" s="239" t="s">
        <v>225</v>
      </c>
      <c r="B207" s="240">
        <v>41997</v>
      </c>
      <c r="C207" s="241" t="s">
        <v>108</v>
      </c>
      <c r="D207" s="136"/>
      <c r="E207" s="137" t="s">
        <v>47</v>
      </c>
      <c r="F207" s="32">
        <v>359</v>
      </c>
      <c r="G207" s="45">
        <v>368.33</v>
      </c>
      <c r="H207" s="139"/>
      <c r="I207" s="33"/>
      <c r="J207" s="140"/>
      <c r="K207" s="34"/>
      <c r="L207" s="34"/>
      <c r="M207" s="213"/>
      <c r="N207" s="34"/>
      <c r="O207" s="35"/>
      <c r="P207" s="108">
        <f>IF(ISNA(MATCH(Transactions[[#This Row],[TransType]], TransType[TransType], 0)), 1, MATCH(Transactions[[#This Row],[TransType]], TransType[TransType], 0))</f>
        <v>6</v>
      </c>
      <c r="Q207"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368.33</v>
      </c>
      <c r="R207" s="110">
        <f>Transactions[TotalAmnt] * INDEX(TransType[], Transactions[[#This Row],[TTR]], 4)</f>
        <v>368.33</v>
      </c>
      <c r="S207" s="250">
        <f>IF('Config'!$B$2&lt;&gt;"Yes",0,ROUND(SUMIFS(nmTransCashImpact,nmTransAccount,"="&amp;A207,nmTransDate,"&lt;="&amp;B207,nmTransTransID,"&lt;="&amp;W207),2))</f>
        <v>1150.5</v>
      </c>
      <c r="T207" s="111">
        <f>IF(INDEX(TransType[], Transactions[[#This Row],[TTR]], 6)=0, 0, Transactions[[#This Row],[Qty]]*INDEX(TransType[], Transactions[[#This Row],[TTR]], 6)*IF(AND(Transactions[[#This Row],[Qty]]&lt;0, INDEX(TransType[], Transactions[[#This Row],[TTR]], 5)=-1), -1, 1))</f>
        <v>0</v>
      </c>
      <c r="U207" s="252">
        <f>IF(Transactions[[#This Row],[Symbol]]="* Cash", 0,ROUND(SUMIFS(nmTransQtyChange,nmTransAccount,"="&amp;A207,nmTransDate,"&lt;="&amp;B207,nmTransSymbol,"="&amp;V207,nmTransTransID,"&lt;="&amp;W207),5))</f>
        <v>359</v>
      </c>
      <c r="V207" s="112" t="str">
        <f xml:space="preserve"> IF(ISNA(VLOOKUP(Transactions[[#This Row],[SymbolName]], SymbolAlias[#All],2,FALSE)), Transactions[[#This Row],[SymbolName]], VLOOKUP(Transactions[[#This Row],[SymbolName]], SymbolAlias[#All],2,FALSE) )</f>
        <v>VOO</v>
      </c>
      <c r="W207" s="405">
        <f>ROW()</f>
        <v>207</v>
      </c>
    </row>
    <row r="208" spans="1:23" hidden="1" x14ac:dyDescent="0.25">
      <c r="A208" s="239" t="s">
        <v>225</v>
      </c>
      <c r="B208" s="240">
        <v>42002</v>
      </c>
      <c r="C208" s="241" t="s">
        <v>144</v>
      </c>
      <c r="D208" s="136"/>
      <c r="E208" s="137" t="s">
        <v>57</v>
      </c>
      <c r="F208" s="32">
        <v>378</v>
      </c>
      <c r="G208" s="45">
        <v>9.86</v>
      </c>
      <c r="H208" s="139"/>
      <c r="I208" s="33"/>
      <c r="J208" s="140"/>
      <c r="K208" s="34"/>
      <c r="L208" s="34"/>
      <c r="M208" s="213"/>
      <c r="N208" s="34"/>
      <c r="O208" s="35"/>
      <c r="P208" s="108">
        <f>IF(ISNA(MATCH(Transactions[[#This Row],[TransType]], TransType[TransType], 0)), 1, MATCH(Transactions[[#This Row],[TransType]], TransType[TransType], 0))</f>
        <v>17</v>
      </c>
      <c r="Q208"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9.86</v>
      </c>
      <c r="R208" s="110">
        <f>Transactions[TotalAmnt] * INDEX(TransType[], Transactions[[#This Row],[TTR]], 4)</f>
        <v>-9.86</v>
      </c>
      <c r="S208" s="250">
        <f>IF('Config'!$B$2&lt;&gt;"Yes",0,ROUND(SUMIFS(nmTransCashImpact,nmTransAccount,"="&amp;A208,nmTransDate,"&lt;="&amp;B208,nmTransTransID,"&lt;="&amp;W208),2))</f>
        <v>1140.6400000000001</v>
      </c>
      <c r="T208" s="111">
        <f>IF(INDEX(TransType[], Transactions[[#This Row],[TTR]], 6)=0, 0, Transactions[[#This Row],[Qty]]*INDEX(TransType[], Transactions[[#This Row],[TTR]], 6)*IF(AND(Transactions[[#This Row],[Qty]]&lt;0, INDEX(TransType[], Transactions[[#This Row],[TTR]], 5)=-1), -1, 1))</f>
        <v>0</v>
      </c>
      <c r="U208" s="252">
        <f>IF(Transactions[[#This Row],[Symbol]]="* Cash", 0,ROUND(SUMIFS(nmTransQtyChange,nmTransAccount,"="&amp;A208,nmTransDate,"&lt;="&amp;B208,nmTransSymbol,"="&amp;V208,nmTransTransID,"&lt;="&amp;W208),5))</f>
        <v>378</v>
      </c>
      <c r="V208" s="112" t="str">
        <f xml:space="preserve"> IF(ISNA(VLOOKUP(Transactions[[#This Row],[SymbolName]], SymbolAlias[#All],2,FALSE)), Transactions[[#This Row],[SymbolName]], VLOOKUP(Transactions[[#This Row],[SymbolName]], SymbolAlias[#All],2,FALSE) )</f>
        <v>VWO</v>
      </c>
      <c r="W208" s="405">
        <f>ROW()</f>
        <v>208</v>
      </c>
    </row>
    <row r="209" spans="1:23" hidden="1" x14ac:dyDescent="0.25">
      <c r="A209" s="239" t="s">
        <v>225</v>
      </c>
      <c r="B209" s="240">
        <v>42002</v>
      </c>
      <c r="C209" s="241" t="s">
        <v>108</v>
      </c>
      <c r="D209" s="136"/>
      <c r="E209" s="137" t="s">
        <v>57</v>
      </c>
      <c r="F209" s="32">
        <v>378</v>
      </c>
      <c r="G209" s="45">
        <v>65.77</v>
      </c>
      <c r="H209" s="139"/>
      <c r="I209" s="33"/>
      <c r="J209" s="140"/>
      <c r="K209" s="34"/>
      <c r="L209" s="34"/>
      <c r="M209" s="213"/>
      <c r="N209" s="34"/>
      <c r="O209" s="35"/>
      <c r="P209" s="108">
        <f>IF(ISNA(MATCH(Transactions[[#This Row],[TransType]], TransType[TransType], 0)), 1, MATCH(Transactions[[#This Row],[TransType]], TransType[TransType], 0))</f>
        <v>6</v>
      </c>
      <c r="Q209"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65.77</v>
      </c>
      <c r="R209" s="110">
        <f>Transactions[TotalAmnt] * INDEX(TransType[], Transactions[[#This Row],[TTR]], 4)</f>
        <v>65.77</v>
      </c>
      <c r="S209" s="250">
        <f>IF('Config'!$B$2&lt;&gt;"Yes",0,ROUND(SUMIFS(nmTransCashImpact,nmTransAccount,"="&amp;A209,nmTransDate,"&lt;="&amp;B209,nmTransTransID,"&lt;="&amp;W209),2))</f>
        <v>1206.4100000000001</v>
      </c>
      <c r="T209" s="111">
        <f>IF(INDEX(TransType[], Transactions[[#This Row],[TTR]], 6)=0, 0, Transactions[[#This Row],[Qty]]*INDEX(TransType[], Transactions[[#This Row],[TTR]], 6)*IF(AND(Transactions[[#This Row],[Qty]]&lt;0, INDEX(TransType[], Transactions[[#This Row],[TTR]], 5)=-1), -1, 1))</f>
        <v>0</v>
      </c>
      <c r="U209" s="252">
        <f>IF(Transactions[[#This Row],[Symbol]]="* Cash", 0,ROUND(SUMIFS(nmTransQtyChange,nmTransAccount,"="&amp;A209,nmTransDate,"&lt;="&amp;B209,nmTransSymbol,"="&amp;V209,nmTransTransID,"&lt;="&amp;W209),5))</f>
        <v>378</v>
      </c>
      <c r="V209" s="112" t="str">
        <f xml:space="preserve"> IF(ISNA(VLOOKUP(Transactions[[#This Row],[SymbolName]], SymbolAlias[#All],2,FALSE)), Transactions[[#This Row],[SymbolName]], VLOOKUP(Transactions[[#This Row],[SymbolName]], SymbolAlias[#All],2,FALSE) )</f>
        <v>VWO</v>
      </c>
      <c r="W209" s="405">
        <f>ROW()</f>
        <v>209</v>
      </c>
    </row>
    <row r="210" spans="1:23" hidden="1" x14ac:dyDescent="0.25">
      <c r="A210" s="239" t="s">
        <v>225</v>
      </c>
      <c r="B210" s="240">
        <v>42090</v>
      </c>
      <c r="C210" s="241" t="s">
        <v>108</v>
      </c>
      <c r="D210" s="136"/>
      <c r="E210" s="137" t="s">
        <v>47</v>
      </c>
      <c r="F210" s="32">
        <v>359</v>
      </c>
      <c r="G210" s="45">
        <v>300.27999999999997</v>
      </c>
      <c r="H210" s="139"/>
      <c r="I210" s="33"/>
      <c r="J210" s="140"/>
      <c r="K210" s="34"/>
      <c r="L210" s="34"/>
      <c r="M210" s="213"/>
      <c r="N210" s="34"/>
      <c r="O210" s="35"/>
      <c r="P210" s="108">
        <f>IF(ISNA(MATCH(Transactions[[#This Row],[TransType]], TransType[TransType], 0)), 1, MATCH(Transactions[[#This Row],[TransType]], TransType[TransType], 0))</f>
        <v>6</v>
      </c>
      <c r="Q210"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300.27999999999997</v>
      </c>
      <c r="R210" s="110">
        <f>Transactions[TotalAmnt] * INDEX(TransType[], Transactions[[#This Row],[TTR]], 4)</f>
        <v>300.27999999999997</v>
      </c>
      <c r="S210" s="250">
        <f>IF('Config'!$B$2&lt;&gt;"Yes",0,ROUND(SUMIFS(nmTransCashImpact,nmTransAccount,"="&amp;A210,nmTransDate,"&lt;="&amp;B210,nmTransTransID,"&lt;="&amp;W210),2))</f>
        <v>1506.69</v>
      </c>
      <c r="T210" s="111">
        <f>IF(INDEX(TransType[], Transactions[[#This Row],[TTR]], 6)=0, 0, Transactions[[#This Row],[Qty]]*INDEX(TransType[], Transactions[[#This Row],[TTR]], 6)*IF(AND(Transactions[[#This Row],[Qty]]&lt;0, INDEX(TransType[], Transactions[[#This Row],[TTR]], 5)=-1), -1, 1))</f>
        <v>0</v>
      </c>
      <c r="U210" s="252">
        <f>IF(Transactions[[#This Row],[Symbol]]="* Cash", 0,ROUND(SUMIFS(nmTransQtyChange,nmTransAccount,"="&amp;A210,nmTransDate,"&lt;="&amp;B210,nmTransSymbol,"="&amp;V210,nmTransTransID,"&lt;="&amp;W210),5))</f>
        <v>359</v>
      </c>
      <c r="V210" s="112" t="str">
        <f xml:space="preserve"> IF(ISNA(VLOOKUP(Transactions[[#This Row],[SymbolName]], SymbolAlias[#All],2,FALSE)), Transactions[[#This Row],[SymbolName]], VLOOKUP(Transactions[[#This Row],[SymbolName]], SymbolAlias[#All],2,FALSE) )</f>
        <v>VOO</v>
      </c>
      <c r="W210" s="405">
        <f>ROW()</f>
        <v>210</v>
      </c>
    </row>
    <row r="211" spans="1:23" hidden="1" x14ac:dyDescent="0.25">
      <c r="A211" s="239" t="s">
        <v>225</v>
      </c>
      <c r="B211" s="240">
        <v>42094</v>
      </c>
      <c r="C211" s="241" t="s">
        <v>108</v>
      </c>
      <c r="D211" s="136"/>
      <c r="E211" s="137" t="s">
        <v>57</v>
      </c>
      <c r="F211" s="32">
        <v>378</v>
      </c>
      <c r="G211" s="45">
        <v>22.82</v>
      </c>
      <c r="H211" s="139"/>
      <c r="I211" s="33"/>
      <c r="J211" s="140"/>
      <c r="K211" s="34"/>
      <c r="L211" s="34"/>
      <c r="M211" s="213"/>
      <c r="N211" s="34"/>
      <c r="O211" s="35"/>
      <c r="P211" s="108">
        <f>IF(ISNA(MATCH(Transactions[[#This Row],[TransType]], TransType[TransType], 0)), 1, MATCH(Transactions[[#This Row],[TransType]], TransType[TransType], 0))</f>
        <v>6</v>
      </c>
      <c r="Q211"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22.82</v>
      </c>
      <c r="R211" s="110">
        <f>Transactions[TotalAmnt] * INDEX(TransType[], Transactions[[#This Row],[TTR]], 4)</f>
        <v>22.82</v>
      </c>
      <c r="S211" s="250">
        <f>IF('Config'!$B$2&lt;&gt;"Yes",0,ROUND(SUMIFS(nmTransCashImpact,nmTransAccount,"="&amp;A211,nmTransDate,"&lt;="&amp;B211,nmTransTransID,"&lt;="&amp;W211),2))</f>
        <v>1529.51</v>
      </c>
      <c r="T211" s="111">
        <f>IF(INDEX(TransType[], Transactions[[#This Row],[TTR]], 6)=0, 0, Transactions[[#This Row],[Qty]]*INDEX(TransType[], Transactions[[#This Row],[TTR]], 6)*IF(AND(Transactions[[#This Row],[Qty]]&lt;0, INDEX(TransType[], Transactions[[#This Row],[TTR]], 5)=-1), -1, 1))</f>
        <v>0</v>
      </c>
      <c r="U211" s="252">
        <f>IF(Transactions[[#This Row],[Symbol]]="* Cash", 0,ROUND(SUMIFS(nmTransQtyChange,nmTransAccount,"="&amp;A211,nmTransDate,"&lt;="&amp;B211,nmTransSymbol,"="&amp;V211,nmTransTransID,"&lt;="&amp;W211),5))</f>
        <v>378</v>
      </c>
      <c r="V211" s="112" t="str">
        <f xml:space="preserve"> IF(ISNA(VLOOKUP(Transactions[[#This Row],[SymbolName]], SymbolAlias[#All],2,FALSE)), Transactions[[#This Row],[SymbolName]], VLOOKUP(Transactions[[#This Row],[SymbolName]], SymbolAlias[#All],2,FALSE) )</f>
        <v>VWO</v>
      </c>
      <c r="W211" s="405">
        <f>ROW()</f>
        <v>211</v>
      </c>
    </row>
    <row r="212" spans="1:23" hidden="1" x14ac:dyDescent="0.25">
      <c r="A212" s="239" t="s">
        <v>225</v>
      </c>
      <c r="B212" s="240">
        <v>42181</v>
      </c>
      <c r="C212" s="241" t="s">
        <v>144</v>
      </c>
      <c r="D212" s="136"/>
      <c r="E212" s="137" t="s">
        <v>47</v>
      </c>
      <c r="F212" s="32">
        <v>359</v>
      </c>
      <c r="G212" s="45">
        <v>48.57</v>
      </c>
      <c r="H212" s="139"/>
      <c r="I212" s="33"/>
      <c r="J212" s="140"/>
      <c r="K212" s="34"/>
      <c r="L212" s="34"/>
      <c r="M212" s="213"/>
      <c r="N212" s="34"/>
      <c r="O212" s="35"/>
      <c r="P212" s="108">
        <f>IF(ISNA(MATCH(Transactions[[#This Row],[TransType]], TransType[TransType], 0)), 1, MATCH(Transactions[[#This Row],[TransType]], TransType[TransType], 0))</f>
        <v>17</v>
      </c>
      <c r="Q212"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48.57</v>
      </c>
      <c r="R212" s="110">
        <f>Transactions[TotalAmnt] * INDEX(TransType[], Transactions[[#This Row],[TTR]], 4)</f>
        <v>-48.57</v>
      </c>
      <c r="S212" s="250">
        <f>IF('Config'!$B$2&lt;&gt;"Yes",0,ROUND(SUMIFS(nmTransCashImpact,nmTransAccount,"="&amp;A212,nmTransDate,"&lt;="&amp;B212,nmTransTransID,"&lt;="&amp;W212),2))</f>
        <v>1480.94</v>
      </c>
      <c r="T212" s="111">
        <f>IF(INDEX(TransType[], Transactions[[#This Row],[TTR]], 6)=0, 0, Transactions[[#This Row],[Qty]]*INDEX(TransType[], Transactions[[#This Row],[TTR]], 6)*IF(AND(Transactions[[#This Row],[Qty]]&lt;0, INDEX(TransType[], Transactions[[#This Row],[TTR]], 5)=-1), -1, 1))</f>
        <v>0</v>
      </c>
      <c r="U212" s="252">
        <f>IF(Transactions[[#This Row],[Symbol]]="* Cash", 0,ROUND(SUMIFS(nmTransQtyChange,nmTransAccount,"="&amp;A212,nmTransDate,"&lt;="&amp;B212,nmTransSymbol,"="&amp;V212,nmTransTransID,"&lt;="&amp;W212),5))</f>
        <v>359</v>
      </c>
      <c r="V212" s="112" t="str">
        <f xml:space="preserve"> IF(ISNA(VLOOKUP(Transactions[[#This Row],[SymbolName]], SymbolAlias[#All],2,FALSE)), Transactions[[#This Row],[SymbolName]], VLOOKUP(Transactions[[#This Row],[SymbolName]], SymbolAlias[#All],2,FALSE) )</f>
        <v>VOO</v>
      </c>
      <c r="W212" s="405">
        <f>ROW()</f>
        <v>212</v>
      </c>
    </row>
    <row r="213" spans="1:23" hidden="1" x14ac:dyDescent="0.25">
      <c r="A213" s="239" t="s">
        <v>225</v>
      </c>
      <c r="B213" s="240">
        <v>42181</v>
      </c>
      <c r="C213" s="241" t="s">
        <v>108</v>
      </c>
      <c r="D213" s="136"/>
      <c r="E213" s="137" t="s">
        <v>47</v>
      </c>
      <c r="F213" s="32">
        <v>359</v>
      </c>
      <c r="G213" s="45">
        <v>323.82</v>
      </c>
      <c r="H213" s="139"/>
      <c r="I213" s="33"/>
      <c r="J213" s="140"/>
      <c r="K213" s="34"/>
      <c r="L213" s="34"/>
      <c r="M213" s="213"/>
      <c r="N213" s="34"/>
      <c r="O213" s="35"/>
      <c r="P213" s="108">
        <f>IF(ISNA(MATCH(Transactions[[#This Row],[TransType]], TransType[TransType], 0)), 1, MATCH(Transactions[[#This Row],[TransType]], TransType[TransType], 0))</f>
        <v>6</v>
      </c>
      <c r="Q213"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323.82</v>
      </c>
      <c r="R213" s="110">
        <f>Transactions[TotalAmnt] * INDEX(TransType[], Transactions[[#This Row],[TTR]], 4)</f>
        <v>323.82</v>
      </c>
      <c r="S213" s="250">
        <f>IF('Config'!$B$2&lt;&gt;"Yes",0,ROUND(SUMIFS(nmTransCashImpact,nmTransAccount,"="&amp;A213,nmTransDate,"&lt;="&amp;B213,nmTransTransID,"&lt;="&amp;W213),2))</f>
        <v>1804.76</v>
      </c>
      <c r="T213" s="111">
        <f>IF(INDEX(TransType[], Transactions[[#This Row],[TTR]], 6)=0, 0, Transactions[[#This Row],[Qty]]*INDEX(TransType[], Transactions[[#This Row],[TTR]], 6)*IF(AND(Transactions[[#This Row],[Qty]]&lt;0, INDEX(TransType[], Transactions[[#This Row],[TTR]], 5)=-1), -1, 1))</f>
        <v>0</v>
      </c>
      <c r="U213" s="252">
        <f>IF(Transactions[[#This Row],[Symbol]]="* Cash", 0,ROUND(SUMIFS(nmTransQtyChange,nmTransAccount,"="&amp;A213,nmTransDate,"&lt;="&amp;B213,nmTransSymbol,"="&amp;V213,nmTransTransID,"&lt;="&amp;W213),5))</f>
        <v>359</v>
      </c>
      <c r="V213" s="112" t="str">
        <f xml:space="preserve"> IF(ISNA(VLOOKUP(Transactions[[#This Row],[SymbolName]], SymbolAlias[#All],2,FALSE)), Transactions[[#This Row],[SymbolName]], VLOOKUP(Transactions[[#This Row],[SymbolName]], SymbolAlias[#All],2,FALSE) )</f>
        <v>VOO</v>
      </c>
      <c r="W213" s="405">
        <f>ROW()</f>
        <v>213</v>
      </c>
    </row>
    <row r="214" spans="1:23" hidden="1" x14ac:dyDescent="0.25">
      <c r="A214" s="239" t="s">
        <v>225</v>
      </c>
      <c r="B214" s="240">
        <v>42187</v>
      </c>
      <c r="C214" s="241" t="s">
        <v>144</v>
      </c>
      <c r="D214" s="136"/>
      <c r="E214" s="137" t="s">
        <v>174</v>
      </c>
      <c r="F214" s="32">
        <v>378</v>
      </c>
      <c r="G214" s="45">
        <v>21.88</v>
      </c>
      <c r="H214" s="139"/>
      <c r="I214" s="33"/>
      <c r="J214" s="140"/>
      <c r="K214" s="34"/>
      <c r="L214" s="34"/>
      <c r="M214" s="213"/>
      <c r="N214" s="34"/>
      <c r="O214" s="35"/>
      <c r="P214" s="108">
        <f>IF(ISNA(MATCH(Transactions[[#This Row],[TransType]], TransType[TransType], 0)), 1, MATCH(Transactions[[#This Row],[TransType]], TransType[TransType], 0))</f>
        <v>17</v>
      </c>
      <c r="Q214"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21.88</v>
      </c>
      <c r="R214" s="110">
        <f>Transactions[TotalAmnt] * INDEX(TransType[], Transactions[[#This Row],[TTR]], 4)</f>
        <v>-21.88</v>
      </c>
      <c r="S214" s="250">
        <f>IF('Config'!$B$2&lt;&gt;"Yes",0,ROUND(SUMIFS(nmTransCashImpact,nmTransAccount,"="&amp;A214,nmTransDate,"&lt;="&amp;B214,nmTransTransID,"&lt;="&amp;W214),2))</f>
        <v>1782.88</v>
      </c>
      <c r="T214" s="111">
        <f>IF(INDEX(TransType[], Transactions[[#This Row],[TTR]], 6)=0, 0, Transactions[[#This Row],[Qty]]*INDEX(TransType[], Transactions[[#This Row],[TTR]], 6)*IF(AND(Transactions[[#This Row],[Qty]]&lt;0, INDEX(TransType[], Transactions[[#This Row],[TTR]], 5)=-1), -1, 1))</f>
        <v>0</v>
      </c>
      <c r="U214" s="252">
        <f>IF(Transactions[[#This Row],[Symbol]]="* Cash", 0,ROUND(SUMIFS(nmTransQtyChange,nmTransAccount,"="&amp;A214,nmTransDate,"&lt;="&amp;B214,nmTransSymbol,"="&amp;V214,nmTransTransID,"&lt;="&amp;W214),5))</f>
        <v>378</v>
      </c>
      <c r="V214" s="112" t="str">
        <f xml:space="preserve"> IF(ISNA(VLOOKUP(Transactions[[#This Row],[SymbolName]], SymbolAlias[#All],2,FALSE)), Transactions[[#This Row],[SymbolName]], VLOOKUP(Transactions[[#This Row],[SymbolName]], SymbolAlias[#All],2,FALSE) )</f>
        <v>VWO</v>
      </c>
      <c r="W214" s="405">
        <f>ROW()</f>
        <v>214</v>
      </c>
    </row>
    <row r="215" spans="1:23" hidden="1" x14ac:dyDescent="0.25">
      <c r="A215" s="239" t="s">
        <v>225</v>
      </c>
      <c r="B215" s="240">
        <v>42187</v>
      </c>
      <c r="C215" s="241" t="s">
        <v>108</v>
      </c>
      <c r="D215" s="136"/>
      <c r="E215" s="137" t="s">
        <v>174</v>
      </c>
      <c r="F215" s="32">
        <v>378</v>
      </c>
      <c r="G215" s="45">
        <v>145.91</v>
      </c>
      <c r="H215" s="139"/>
      <c r="I215" s="33"/>
      <c r="J215" s="140"/>
      <c r="K215" s="34"/>
      <c r="L215" s="34"/>
      <c r="M215" s="213"/>
      <c r="N215" s="34"/>
      <c r="O215" s="35"/>
      <c r="P215" s="108">
        <f>IF(ISNA(MATCH(Transactions[[#This Row],[TransType]], TransType[TransType], 0)), 1, MATCH(Transactions[[#This Row],[TransType]], TransType[TransType], 0))</f>
        <v>6</v>
      </c>
      <c r="Q215"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145.91</v>
      </c>
      <c r="R215" s="110">
        <f>Transactions[TotalAmnt] * INDEX(TransType[], Transactions[[#This Row],[TTR]], 4)</f>
        <v>145.91</v>
      </c>
      <c r="S215" s="250">
        <f>IF('Config'!$B$2&lt;&gt;"Yes",0,ROUND(SUMIFS(nmTransCashImpact,nmTransAccount,"="&amp;A215,nmTransDate,"&lt;="&amp;B215,nmTransTransID,"&lt;="&amp;W215),2))</f>
        <v>1928.79</v>
      </c>
      <c r="T215" s="111">
        <f>IF(INDEX(TransType[], Transactions[[#This Row],[TTR]], 6)=0, 0, Transactions[[#This Row],[Qty]]*INDEX(TransType[], Transactions[[#This Row],[TTR]], 6)*IF(AND(Transactions[[#This Row],[Qty]]&lt;0, INDEX(TransType[], Transactions[[#This Row],[TTR]], 5)=-1), -1, 1))</f>
        <v>0</v>
      </c>
      <c r="U215" s="252">
        <f>IF(Transactions[[#This Row],[Symbol]]="* Cash", 0,ROUND(SUMIFS(nmTransQtyChange,nmTransAccount,"="&amp;A215,nmTransDate,"&lt;="&amp;B215,nmTransSymbol,"="&amp;V215,nmTransTransID,"&lt;="&amp;W215),5))</f>
        <v>378</v>
      </c>
      <c r="V215" s="112" t="str">
        <f xml:space="preserve"> IF(ISNA(VLOOKUP(Transactions[[#This Row],[SymbolName]], SymbolAlias[#All],2,FALSE)), Transactions[[#This Row],[SymbolName]], VLOOKUP(Transactions[[#This Row],[SymbolName]], SymbolAlias[#All],2,FALSE) )</f>
        <v>VWO</v>
      </c>
      <c r="W215" s="405">
        <f>ROW()</f>
        <v>215</v>
      </c>
    </row>
    <row r="216" spans="1:23" hidden="1" x14ac:dyDescent="0.25">
      <c r="A216" s="239" t="s">
        <v>225</v>
      </c>
      <c r="B216" s="240">
        <v>42272</v>
      </c>
      <c r="C216" s="241" t="s">
        <v>144</v>
      </c>
      <c r="D216" s="136"/>
      <c r="E216" s="137" t="s">
        <v>174</v>
      </c>
      <c r="F216" s="32">
        <v>378</v>
      </c>
      <c r="G216" s="45">
        <v>51.31</v>
      </c>
      <c r="H216" s="139"/>
      <c r="I216" s="33"/>
      <c r="J216" s="140"/>
      <c r="K216" s="34"/>
      <c r="L216" s="34"/>
      <c r="M216" s="213"/>
      <c r="N216" s="34"/>
      <c r="O216" s="35"/>
      <c r="P216" s="108">
        <f>IF(ISNA(MATCH(Transactions[[#This Row],[TransType]], TransType[TransType], 0)), 1, MATCH(Transactions[[#This Row],[TransType]], TransType[TransType], 0))</f>
        <v>17</v>
      </c>
      <c r="Q216"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51.31</v>
      </c>
      <c r="R216" s="110">
        <f>Transactions[TotalAmnt] * INDEX(TransType[], Transactions[[#This Row],[TTR]], 4)</f>
        <v>-51.31</v>
      </c>
      <c r="S216" s="250">
        <f>IF('Config'!$B$2&lt;&gt;"Yes",0,ROUND(SUMIFS(nmTransCashImpact,nmTransAccount,"="&amp;A216,nmTransDate,"&lt;="&amp;B216,nmTransTransID,"&lt;="&amp;W216),2))</f>
        <v>1877.48</v>
      </c>
      <c r="T216" s="111">
        <f>IF(INDEX(TransType[], Transactions[[#This Row],[TTR]], 6)=0, 0, Transactions[[#This Row],[Qty]]*INDEX(TransType[], Transactions[[#This Row],[TTR]], 6)*IF(AND(Transactions[[#This Row],[Qty]]&lt;0, INDEX(TransType[], Transactions[[#This Row],[TTR]], 5)=-1), -1, 1))</f>
        <v>0</v>
      </c>
      <c r="U216" s="252">
        <f>IF(Transactions[[#This Row],[Symbol]]="* Cash", 0,ROUND(SUMIFS(nmTransQtyChange,nmTransAccount,"="&amp;A216,nmTransDate,"&lt;="&amp;B216,nmTransSymbol,"="&amp;V216,nmTransTransID,"&lt;="&amp;W216),5))</f>
        <v>378</v>
      </c>
      <c r="V216" s="112" t="str">
        <f xml:space="preserve"> IF(ISNA(VLOOKUP(Transactions[[#This Row],[SymbolName]], SymbolAlias[#All],2,FALSE)), Transactions[[#This Row],[SymbolName]], VLOOKUP(Transactions[[#This Row],[SymbolName]], SymbolAlias[#All],2,FALSE) )</f>
        <v>VWO</v>
      </c>
      <c r="W216" s="405">
        <f>ROW()</f>
        <v>216</v>
      </c>
    </row>
    <row r="217" spans="1:23" hidden="1" x14ac:dyDescent="0.25">
      <c r="A217" s="239" t="s">
        <v>225</v>
      </c>
      <c r="B217" s="240">
        <v>42272</v>
      </c>
      <c r="C217" s="241" t="s">
        <v>108</v>
      </c>
      <c r="D217" s="136"/>
      <c r="E217" s="137" t="s">
        <v>174</v>
      </c>
      <c r="F217" s="32">
        <v>378</v>
      </c>
      <c r="G217" s="45">
        <v>342.13</v>
      </c>
      <c r="H217" s="139"/>
      <c r="I217" s="33"/>
      <c r="J217" s="140"/>
      <c r="K217" s="34"/>
      <c r="L217" s="34"/>
      <c r="M217" s="213"/>
      <c r="N217" s="34"/>
      <c r="O217" s="35"/>
      <c r="P217" s="108">
        <f>IF(ISNA(MATCH(Transactions[[#This Row],[TransType]], TransType[TransType], 0)), 1, MATCH(Transactions[[#This Row],[TransType]], TransType[TransType], 0))</f>
        <v>6</v>
      </c>
      <c r="Q217"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342.13</v>
      </c>
      <c r="R217" s="110">
        <f>Transactions[TotalAmnt] * INDEX(TransType[], Transactions[[#This Row],[TTR]], 4)</f>
        <v>342.13</v>
      </c>
      <c r="S217" s="250">
        <f>IF('Config'!$B$2&lt;&gt;"Yes",0,ROUND(SUMIFS(nmTransCashImpact,nmTransAccount,"="&amp;A217,nmTransDate,"&lt;="&amp;B217,nmTransTransID,"&lt;="&amp;W217),2))</f>
        <v>2219.61</v>
      </c>
      <c r="T217" s="111">
        <f>IF(INDEX(TransType[], Transactions[[#This Row],[TTR]], 6)=0, 0, Transactions[[#This Row],[Qty]]*INDEX(TransType[], Transactions[[#This Row],[TTR]], 6)*IF(AND(Transactions[[#This Row],[Qty]]&lt;0, INDEX(TransType[], Transactions[[#This Row],[TTR]], 5)=-1), -1, 1))</f>
        <v>0</v>
      </c>
      <c r="U217" s="252">
        <f>IF(Transactions[[#This Row],[Symbol]]="* Cash", 0,ROUND(SUMIFS(nmTransQtyChange,nmTransAccount,"="&amp;A217,nmTransDate,"&lt;="&amp;B217,nmTransSymbol,"="&amp;V217,nmTransTransID,"&lt;="&amp;W217),5))</f>
        <v>378</v>
      </c>
      <c r="V217" s="112" t="str">
        <f xml:space="preserve"> IF(ISNA(VLOOKUP(Transactions[[#This Row],[SymbolName]], SymbolAlias[#All],2,FALSE)), Transactions[[#This Row],[SymbolName]], VLOOKUP(Transactions[[#This Row],[SymbolName]], SymbolAlias[#All],2,FALSE) )</f>
        <v>VWO</v>
      </c>
      <c r="W217" s="405">
        <f>ROW()</f>
        <v>217</v>
      </c>
    </row>
    <row r="218" spans="1:23" hidden="1" x14ac:dyDescent="0.25">
      <c r="A218" s="239" t="s">
        <v>225</v>
      </c>
      <c r="B218" s="240">
        <v>42278</v>
      </c>
      <c r="C218" s="241" t="s">
        <v>144</v>
      </c>
      <c r="D218" s="136"/>
      <c r="E218" s="137" t="s">
        <v>174</v>
      </c>
      <c r="F218" s="32">
        <v>378</v>
      </c>
      <c r="G218" s="45">
        <v>25.51</v>
      </c>
      <c r="H218" s="139"/>
      <c r="I218" s="33"/>
      <c r="J218" s="140"/>
      <c r="K218" s="34"/>
      <c r="L218" s="34"/>
      <c r="M218" s="213"/>
      <c r="N218" s="34"/>
      <c r="O218" s="35"/>
      <c r="P218" s="108">
        <f>IF(ISNA(MATCH(Transactions[[#This Row],[TransType]], TransType[TransType], 0)), 1, MATCH(Transactions[[#This Row],[TransType]], TransType[TransType], 0))</f>
        <v>17</v>
      </c>
      <c r="Q218"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25.51</v>
      </c>
      <c r="R218" s="110">
        <f>Transactions[TotalAmnt] * INDEX(TransType[], Transactions[[#This Row],[TTR]], 4)</f>
        <v>-25.51</v>
      </c>
      <c r="S218" s="250">
        <f>IF('Config'!$B$2&lt;&gt;"Yes",0,ROUND(SUMIFS(nmTransCashImpact,nmTransAccount,"="&amp;A218,nmTransDate,"&lt;="&amp;B218,nmTransTransID,"&lt;="&amp;W218),2))</f>
        <v>2194.1</v>
      </c>
      <c r="T218" s="111">
        <f>IF(INDEX(TransType[], Transactions[[#This Row],[TTR]], 6)=0, 0, Transactions[[#This Row],[Qty]]*INDEX(TransType[], Transactions[[#This Row],[TTR]], 6)*IF(AND(Transactions[[#This Row],[Qty]]&lt;0, INDEX(TransType[], Transactions[[#This Row],[TTR]], 5)=-1), -1, 1))</f>
        <v>0</v>
      </c>
      <c r="U218" s="252">
        <f>IF(Transactions[[#This Row],[Symbol]]="* Cash", 0,ROUND(SUMIFS(nmTransQtyChange,nmTransAccount,"="&amp;A218,nmTransDate,"&lt;="&amp;B218,nmTransSymbol,"="&amp;V218,nmTransTransID,"&lt;="&amp;W218),5))</f>
        <v>378</v>
      </c>
      <c r="V218" s="112" t="str">
        <f xml:space="preserve"> IF(ISNA(VLOOKUP(Transactions[[#This Row],[SymbolName]], SymbolAlias[#All],2,FALSE)), Transactions[[#This Row],[SymbolName]], VLOOKUP(Transactions[[#This Row],[SymbolName]], SymbolAlias[#All],2,FALSE) )</f>
        <v>VWO</v>
      </c>
      <c r="W218" s="405">
        <f>ROW()</f>
        <v>218</v>
      </c>
    </row>
    <row r="219" spans="1:23" hidden="1" x14ac:dyDescent="0.25">
      <c r="A219" s="239" t="s">
        <v>225</v>
      </c>
      <c r="B219" s="240">
        <v>42278</v>
      </c>
      <c r="C219" s="241" t="s">
        <v>108</v>
      </c>
      <c r="D219" s="136"/>
      <c r="E219" s="137" t="s">
        <v>174</v>
      </c>
      <c r="F219" s="32">
        <v>378</v>
      </c>
      <c r="G219" s="45">
        <v>170.1</v>
      </c>
      <c r="H219" s="139"/>
      <c r="I219" s="33"/>
      <c r="J219" s="140"/>
      <c r="K219" s="34"/>
      <c r="L219" s="34"/>
      <c r="M219" s="213"/>
      <c r="N219" s="34"/>
      <c r="O219" s="35"/>
      <c r="P219" s="108">
        <f>IF(ISNA(MATCH(Transactions[[#This Row],[TransType]], TransType[TransType], 0)), 1, MATCH(Transactions[[#This Row],[TransType]], TransType[TransType], 0))</f>
        <v>6</v>
      </c>
      <c r="Q219"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170.1</v>
      </c>
      <c r="R219" s="110">
        <f>Transactions[TotalAmnt] * INDEX(TransType[], Transactions[[#This Row],[TTR]], 4)</f>
        <v>170.1</v>
      </c>
      <c r="S219" s="250">
        <f>IF('Config'!$B$2&lt;&gt;"Yes",0,ROUND(SUMIFS(nmTransCashImpact,nmTransAccount,"="&amp;A219,nmTransDate,"&lt;="&amp;B219,nmTransTransID,"&lt;="&amp;W219),2))</f>
        <v>2364.1999999999998</v>
      </c>
      <c r="T219" s="111">
        <f>IF(INDEX(TransType[], Transactions[[#This Row],[TTR]], 6)=0, 0, Transactions[[#This Row],[Qty]]*INDEX(TransType[], Transactions[[#This Row],[TTR]], 6)*IF(AND(Transactions[[#This Row],[Qty]]&lt;0, INDEX(TransType[], Transactions[[#This Row],[TTR]], 5)=-1), -1, 1))</f>
        <v>0</v>
      </c>
      <c r="U219" s="252">
        <f>IF(Transactions[[#This Row],[Symbol]]="* Cash", 0,ROUND(SUMIFS(nmTransQtyChange,nmTransAccount,"="&amp;A219,nmTransDate,"&lt;="&amp;B219,nmTransSymbol,"="&amp;V219,nmTransTransID,"&lt;="&amp;W219),5))</f>
        <v>378</v>
      </c>
      <c r="V219" s="112" t="str">
        <f xml:space="preserve"> IF(ISNA(VLOOKUP(Transactions[[#This Row],[SymbolName]], SymbolAlias[#All],2,FALSE)), Transactions[[#This Row],[SymbolName]], VLOOKUP(Transactions[[#This Row],[SymbolName]], SymbolAlias[#All],2,FALSE) )</f>
        <v>VWO</v>
      </c>
      <c r="W219" s="405">
        <f>ROW()</f>
        <v>219</v>
      </c>
    </row>
    <row r="220" spans="1:23" hidden="1" x14ac:dyDescent="0.25">
      <c r="A220" s="239" t="s">
        <v>225</v>
      </c>
      <c r="B220" s="240">
        <v>42367</v>
      </c>
      <c r="C220" s="241" t="s">
        <v>144</v>
      </c>
      <c r="D220" s="136"/>
      <c r="E220" s="137" t="s">
        <v>174</v>
      </c>
      <c r="F220" s="32">
        <v>378</v>
      </c>
      <c r="G220" s="45">
        <v>9.01</v>
      </c>
      <c r="H220" s="139"/>
      <c r="I220" s="33"/>
      <c r="J220" s="140"/>
      <c r="K220" s="34"/>
      <c r="L220" s="34"/>
      <c r="M220" s="213"/>
      <c r="N220" s="34"/>
      <c r="O220" s="35"/>
      <c r="P220" s="108">
        <f>IF(ISNA(MATCH(Transactions[[#This Row],[TransType]], TransType[TransType], 0)), 1, MATCH(Transactions[[#This Row],[TransType]], TransType[TransType], 0))</f>
        <v>17</v>
      </c>
      <c r="Q220"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9.01</v>
      </c>
      <c r="R220" s="110">
        <f>Transactions[TotalAmnt] * INDEX(TransType[], Transactions[[#This Row],[TTR]], 4)</f>
        <v>-9.01</v>
      </c>
      <c r="S220" s="250">
        <f>IF('Config'!$B$2&lt;&gt;"Yes",0,ROUND(SUMIFS(nmTransCashImpact,nmTransAccount,"="&amp;A220,nmTransDate,"&lt;="&amp;B220,nmTransTransID,"&lt;="&amp;W220),2))</f>
        <v>2355.19</v>
      </c>
      <c r="T220" s="111">
        <f>IF(INDEX(TransType[], Transactions[[#This Row],[TTR]], 6)=0, 0, Transactions[[#This Row],[Qty]]*INDEX(TransType[], Transactions[[#This Row],[TTR]], 6)*IF(AND(Transactions[[#This Row],[Qty]]&lt;0, INDEX(TransType[], Transactions[[#This Row],[TTR]], 5)=-1), -1, 1))</f>
        <v>0</v>
      </c>
      <c r="U220" s="252">
        <f>IF(Transactions[[#This Row],[Symbol]]="* Cash", 0,ROUND(SUMIFS(nmTransQtyChange,nmTransAccount,"="&amp;A220,nmTransDate,"&lt;="&amp;B220,nmTransSymbol,"="&amp;V220,nmTransTransID,"&lt;="&amp;W220),5))</f>
        <v>378</v>
      </c>
      <c r="V220" s="112" t="str">
        <f xml:space="preserve"> IF(ISNA(VLOOKUP(Transactions[[#This Row],[SymbolName]], SymbolAlias[#All],2,FALSE)), Transactions[[#This Row],[SymbolName]], VLOOKUP(Transactions[[#This Row],[SymbolName]], SymbolAlias[#All],2,FALSE) )</f>
        <v>VWO</v>
      </c>
      <c r="W220" s="405">
        <f>ROW()</f>
        <v>220</v>
      </c>
    </row>
    <row r="221" spans="1:23" hidden="1" x14ac:dyDescent="0.25">
      <c r="A221" s="239" t="s">
        <v>225</v>
      </c>
      <c r="B221" s="240">
        <v>42367</v>
      </c>
      <c r="C221" s="241" t="s">
        <v>144</v>
      </c>
      <c r="D221" s="136"/>
      <c r="E221" s="137" t="s">
        <v>47</v>
      </c>
      <c r="F221" s="32">
        <v>359</v>
      </c>
      <c r="G221" s="45">
        <v>58.8</v>
      </c>
      <c r="H221" s="139"/>
      <c r="I221" s="33"/>
      <c r="J221" s="140"/>
      <c r="K221" s="34"/>
      <c r="L221" s="34"/>
      <c r="M221" s="213"/>
      <c r="N221" s="34"/>
      <c r="O221" s="35"/>
      <c r="P221" s="108">
        <f>IF(ISNA(MATCH(Transactions[[#This Row],[TransType]], TransType[TransType], 0)), 1, MATCH(Transactions[[#This Row],[TransType]], TransType[TransType], 0))</f>
        <v>17</v>
      </c>
      <c r="Q221"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58.8</v>
      </c>
      <c r="R221" s="110">
        <f>Transactions[TotalAmnt] * INDEX(TransType[], Transactions[[#This Row],[TTR]], 4)</f>
        <v>-58.8</v>
      </c>
      <c r="S221" s="250">
        <f>IF('Config'!$B$2&lt;&gt;"Yes",0,ROUND(SUMIFS(nmTransCashImpact,nmTransAccount,"="&amp;A221,nmTransDate,"&lt;="&amp;B221,nmTransTransID,"&lt;="&amp;W221),2))</f>
        <v>2296.39</v>
      </c>
      <c r="T221" s="111">
        <f>IF(INDEX(TransType[], Transactions[[#This Row],[TTR]], 6)=0, 0, Transactions[[#This Row],[Qty]]*INDEX(TransType[], Transactions[[#This Row],[TTR]], 6)*IF(AND(Transactions[[#This Row],[Qty]]&lt;0, INDEX(TransType[], Transactions[[#This Row],[TTR]], 5)=-1), -1, 1))</f>
        <v>0</v>
      </c>
      <c r="U221" s="252">
        <f>IF(Transactions[[#This Row],[Symbol]]="* Cash", 0,ROUND(SUMIFS(nmTransQtyChange,nmTransAccount,"="&amp;A221,nmTransDate,"&lt;="&amp;B221,nmTransSymbol,"="&amp;V221,nmTransTransID,"&lt;="&amp;W221),5))</f>
        <v>359</v>
      </c>
      <c r="V221" s="112" t="str">
        <f xml:space="preserve"> IF(ISNA(VLOOKUP(Transactions[[#This Row],[SymbolName]], SymbolAlias[#All],2,FALSE)), Transactions[[#This Row],[SymbolName]], VLOOKUP(Transactions[[#This Row],[SymbolName]], SymbolAlias[#All],2,FALSE) )</f>
        <v>VOO</v>
      </c>
      <c r="W221" s="405">
        <f>ROW()</f>
        <v>221</v>
      </c>
    </row>
    <row r="222" spans="1:23" hidden="1" x14ac:dyDescent="0.25">
      <c r="A222" s="239" t="s">
        <v>225</v>
      </c>
      <c r="B222" s="240">
        <v>42367</v>
      </c>
      <c r="C222" s="241" t="s">
        <v>108</v>
      </c>
      <c r="D222" s="136"/>
      <c r="E222" s="137" t="s">
        <v>174</v>
      </c>
      <c r="F222" s="32">
        <v>378</v>
      </c>
      <c r="G222" s="45">
        <v>60.1</v>
      </c>
      <c r="H222" s="139"/>
      <c r="I222" s="33"/>
      <c r="J222" s="140"/>
      <c r="K222" s="34"/>
      <c r="L222" s="34"/>
      <c r="M222" s="213"/>
      <c r="N222" s="34"/>
      <c r="O222" s="35"/>
      <c r="P222" s="108">
        <f>IF(ISNA(MATCH(Transactions[[#This Row],[TransType]], TransType[TransType], 0)), 1, MATCH(Transactions[[#This Row],[TransType]], TransType[TransType], 0))</f>
        <v>6</v>
      </c>
      <c r="Q222"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60.1</v>
      </c>
      <c r="R222" s="110">
        <f>Transactions[TotalAmnt] * INDEX(TransType[], Transactions[[#This Row],[TTR]], 4)</f>
        <v>60.1</v>
      </c>
      <c r="S222" s="250">
        <f>IF('Config'!$B$2&lt;&gt;"Yes",0,ROUND(SUMIFS(nmTransCashImpact,nmTransAccount,"="&amp;A222,nmTransDate,"&lt;="&amp;B222,nmTransTransID,"&lt;="&amp;W222),2))</f>
        <v>2356.4899999999998</v>
      </c>
      <c r="T222" s="111">
        <f>IF(INDEX(TransType[], Transactions[[#This Row],[TTR]], 6)=0, 0, Transactions[[#This Row],[Qty]]*INDEX(TransType[], Transactions[[#This Row],[TTR]], 6)*IF(AND(Transactions[[#This Row],[Qty]]&lt;0, INDEX(TransType[], Transactions[[#This Row],[TTR]], 5)=-1), -1, 1))</f>
        <v>0</v>
      </c>
      <c r="U222" s="252">
        <f>IF(Transactions[[#This Row],[Symbol]]="* Cash", 0,ROUND(SUMIFS(nmTransQtyChange,nmTransAccount,"="&amp;A222,nmTransDate,"&lt;="&amp;B222,nmTransSymbol,"="&amp;V222,nmTransTransID,"&lt;="&amp;W222),5))</f>
        <v>378</v>
      </c>
      <c r="V222" s="112" t="str">
        <f xml:space="preserve"> IF(ISNA(VLOOKUP(Transactions[[#This Row],[SymbolName]], SymbolAlias[#All],2,FALSE)), Transactions[[#This Row],[SymbolName]], VLOOKUP(Transactions[[#This Row],[SymbolName]], SymbolAlias[#All],2,FALSE) )</f>
        <v>VWO</v>
      </c>
      <c r="W222" s="405">
        <f>ROW()</f>
        <v>222</v>
      </c>
    </row>
    <row r="223" spans="1:23" hidden="1" x14ac:dyDescent="0.25">
      <c r="A223" s="239" t="s">
        <v>225</v>
      </c>
      <c r="B223" s="240">
        <v>42367</v>
      </c>
      <c r="C223" s="241" t="s">
        <v>108</v>
      </c>
      <c r="D223" s="136"/>
      <c r="E223" s="137" t="s">
        <v>47</v>
      </c>
      <c r="F223" s="32">
        <v>359</v>
      </c>
      <c r="G223" s="45">
        <v>392.03</v>
      </c>
      <c r="H223" s="139"/>
      <c r="I223" s="33"/>
      <c r="J223" s="140"/>
      <c r="K223" s="34"/>
      <c r="L223" s="34"/>
      <c r="M223" s="213"/>
      <c r="N223" s="34"/>
      <c r="O223" s="35"/>
      <c r="P223" s="108">
        <f>IF(ISNA(MATCH(Transactions[[#This Row],[TransType]], TransType[TransType], 0)), 1, MATCH(Transactions[[#This Row],[TransType]], TransType[TransType], 0))</f>
        <v>6</v>
      </c>
      <c r="Q223"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392.03</v>
      </c>
      <c r="R223" s="110">
        <f>Transactions[TotalAmnt] * INDEX(TransType[], Transactions[[#This Row],[TTR]], 4)</f>
        <v>392.03</v>
      </c>
      <c r="S223" s="250">
        <f>IF('Config'!$B$2&lt;&gt;"Yes",0,ROUND(SUMIFS(nmTransCashImpact,nmTransAccount,"="&amp;A223,nmTransDate,"&lt;="&amp;B223,nmTransTransID,"&lt;="&amp;W223),2))</f>
        <v>2748.52</v>
      </c>
      <c r="T223" s="111">
        <f>IF(INDEX(TransType[], Transactions[[#This Row],[TTR]], 6)=0, 0, Transactions[[#This Row],[Qty]]*INDEX(TransType[], Transactions[[#This Row],[TTR]], 6)*IF(AND(Transactions[[#This Row],[Qty]]&lt;0, INDEX(TransType[], Transactions[[#This Row],[TTR]], 5)=-1), -1, 1))</f>
        <v>0</v>
      </c>
      <c r="U223" s="252">
        <f>IF(Transactions[[#This Row],[Symbol]]="* Cash", 0,ROUND(SUMIFS(nmTransQtyChange,nmTransAccount,"="&amp;A223,nmTransDate,"&lt;="&amp;B223,nmTransSymbol,"="&amp;V223,nmTransTransID,"&lt;="&amp;W223),5))</f>
        <v>359</v>
      </c>
      <c r="V223" s="112" t="str">
        <f xml:space="preserve"> IF(ISNA(VLOOKUP(Transactions[[#This Row],[SymbolName]], SymbolAlias[#All],2,FALSE)), Transactions[[#This Row],[SymbolName]], VLOOKUP(Transactions[[#This Row],[SymbolName]], SymbolAlias[#All],2,FALSE) )</f>
        <v>VOO</v>
      </c>
      <c r="W223" s="405">
        <f>ROW()</f>
        <v>223</v>
      </c>
    </row>
    <row r="224" spans="1:23" hidden="1" x14ac:dyDescent="0.25">
      <c r="A224" s="239" t="s">
        <v>225</v>
      </c>
      <c r="B224" s="240">
        <v>42450</v>
      </c>
      <c r="C224" s="241" t="s">
        <v>108</v>
      </c>
      <c r="D224" s="57"/>
      <c r="E224" s="58" t="s">
        <v>174</v>
      </c>
      <c r="F224" s="59">
        <v>378</v>
      </c>
      <c r="G224" s="60">
        <v>21.55</v>
      </c>
      <c r="H224" s="61"/>
      <c r="I224" s="62"/>
      <c r="J224" s="63"/>
      <c r="K224" s="64"/>
      <c r="L224" s="64"/>
      <c r="M224" s="215"/>
      <c r="N224" s="64"/>
      <c r="O224" s="65"/>
      <c r="P224" s="113">
        <f>IF(ISNA(MATCH(Transactions[[#This Row],[TransType]], TransType[TransType], 0)), 1, MATCH(Transactions[[#This Row],[TransType]], TransType[TransType], 0))</f>
        <v>6</v>
      </c>
      <c r="Q224"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21.55</v>
      </c>
      <c r="R224" s="115">
        <f>Transactions[TotalAmnt] * INDEX(TransType[], Transactions[[#This Row],[TTR]], 4)</f>
        <v>21.55</v>
      </c>
      <c r="S224" s="250">
        <f>IF('Config'!$B$2&lt;&gt;"Yes",0,ROUND(SUMIFS(nmTransCashImpact,nmTransAccount,"="&amp;A224,nmTransDate,"&lt;="&amp;B224,nmTransTransID,"&lt;="&amp;W224),2))</f>
        <v>2770.07</v>
      </c>
      <c r="T224" s="116">
        <f>IF(INDEX(TransType[], Transactions[[#This Row],[TTR]], 6)=0, 0, Transactions[[#This Row],[Qty]]*INDEX(TransType[], Transactions[[#This Row],[TTR]], 6)*IF(AND(Transactions[[#This Row],[Qty]]&lt;0, INDEX(TransType[], Transactions[[#This Row],[TTR]], 5)=-1), -1, 1))</f>
        <v>0</v>
      </c>
      <c r="U224" s="252">
        <f>IF(Transactions[[#This Row],[Symbol]]="* Cash", 0,ROUND(SUMIFS(nmTransQtyChange,nmTransAccount,"="&amp;A224,nmTransDate,"&lt;="&amp;B224,nmTransSymbol,"="&amp;V224,nmTransTransID,"&lt;="&amp;W224),5))</f>
        <v>378</v>
      </c>
      <c r="V224" s="117" t="str">
        <f xml:space="preserve"> IF(ISNA(VLOOKUP(Transactions[[#This Row],[SymbolName]], SymbolAlias[#All],2,FALSE)), Transactions[[#This Row],[SymbolName]], VLOOKUP(Transactions[[#This Row],[SymbolName]], SymbolAlias[#All],2,FALSE) )</f>
        <v>VWO</v>
      </c>
      <c r="W224" s="359">
        <f>ROW()</f>
        <v>224</v>
      </c>
    </row>
    <row r="225" spans="1:23" hidden="1" x14ac:dyDescent="0.25">
      <c r="A225" s="239" t="s">
        <v>225</v>
      </c>
      <c r="B225" s="240">
        <v>42450</v>
      </c>
      <c r="C225" s="241" t="s">
        <v>144</v>
      </c>
      <c r="D225" s="57"/>
      <c r="E225" s="58" t="s">
        <v>174</v>
      </c>
      <c r="F225" s="59">
        <v>378</v>
      </c>
      <c r="G225" s="60">
        <v>3.23</v>
      </c>
      <c r="H225" s="61"/>
      <c r="I225" s="62"/>
      <c r="J225" s="63"/>
      <c r="K225" s="64"/>
      <c r="L225" s="64"/>
      <c r="M225" s="215"/>
      <c r="N225" s="64"/>
      <c r="O225" s="65"/>
      <c r="P225" s="113">
        <f>IF(ISNA(MATCH(Transactions[[#This Row],[TransType]], TransType[TransType], 0)), 1, MATCH(Transactions[[#This Row],[TransType]], TransType[TransType], 0))</f>
        <v>17</v>
      </c>
      <c r="Q225"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3.23</v>
      </c>
      <c r="R225" s="115">
        <f>Transactions[TotalAmnt] * INDEX(TransType[], Transactions[[#This Row],[TTR]], 4)</f>
        <v>-3.23</v>
      </c>
      <c r="S225" s="250">
        <f>IF('Config'!$B$2&lt;&gt;"Yes",0,ROUND(SUMIFS(nmTransCashImpact,nmTransAccount,"="&amp;A225,nmTransDate,"&lt;="&amp;B225,nmTransTransID,"&lt;="&amp;W225),2))</f>
        <v>2766.84</v>
      </c>
      <c r="T225" s="116">
        <f>IF(INDEX(TransType[], Transactions[[#This Row],[TTR]], 6)=0, 0, Transactions[[#This Row],[Qty]]*INDEX(TransType[], Transactions[[#This Row],[TTR]], 6)*IF(AND(Transactions[[#This Row],[Qty]]&lt;0, INDEX(TransType[], Transactions[[#This Row],[TTR]], 5)=-1), -1, 1))</f>
        <v>0</v>
      </c>
      <c r="U225" s="252">
        <f>IF(Transactions[[#This Row],[Symbol]]="* Cash", 0,ROUND(SUMIFS(nmTransQtyChange,nmTransAccount,"="&amp;A225,nmTransDate,"&lt;="&amp;B225,nmTransSymbol,"="&amp;V225,nmTransTransID,"&lt;="&amp;W225),5))</f>
        <v>378</v>
      </c>
      <c r="V225" s="117" t="str">
        <f xml:space="preserve"> IF(ISNA(VLOOKUP(Transactions[[#This Row],[SymbolName]], SymbolAlias[#All],2,FALSE)), Transactions[[#This Row],[SymbolName]], VLOOKUP(Transactions[[#This Row],[SymbolName]], SymbolAlias[#All],2,FALSE) )</f>
        <v>VWO</v>
      </c>
      <c r="W225" s="359">
        <f>ROW()</f>
        <v>225</v>
      </c>
    </row>
    <row r="226" spans="1:23" hidden="1" x14ac:dyDescent="0.25">
      <c r="A226" s="239" t="s">
        <v>225</v>
      </c>
      <c r="B226" s="240">
        <v>42457</v>
      </c>
      <c r="C226" s="241" t="s">
        <v>108</v>
      </c>
      <c r="D226" s="57"/>
      <c r="E226" s="58" t="s">
        <v>47</v>
      </c>
      <c r="F226" s="59">
        <v>359</v>
      </c>
      <c r="G226" s="60">
        <v>361.15</v>
      </c>
      <c r="H226" s="61"/>
      <c r="I226" s="62"/>
      <c r="J226" s="63"/>
      <c r="K226" s="64"/>
      <c r="L226" s="64"/>
      <c r="M226" s="215"/>
      <c r="N226" s="64"/>
      <c r="O226" s="65"/>
      <c r="P226" s="113">
        <f>IF(ISNA(MATCH(Transactions[[#This Row],[TransType]], TransType[TransType], 0)), 1, MATCH(Transactions[[#This Row],[TransType]], TransType[TransType], 0))</f>
        <v>6</v>
      </c>
      <c r="Q226"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361.15</v>
      </c>
      <c r="R226" s="115">
        <f>Transactions[TotalAmnt] * INDEX(TransType[], Transactions[[#This Row],[TTR]], 4)</f>
        <v>361.15</v>
      </c>
      <c r="S226" s="250">
        <f>IF('Config'!$B$2&lt;&gt;"Yes",0,ROUND(SUMIFS(nmTransCashImpact,nmTransAccount,"="&amp;A226,nmTransDate,"&lt;="&amp;B226,nmTransTransID,"&lt;="&amp;W226),2))</f>
        <v>3127.99</v>
      </c>
      <c r="T226" s="116">
        <f>IF(INDEX(TransType[], Transactions[[#This Row],[TTR]], 6)=0, 0, Transactions[[#This Row],[Qty]]*INDEX(TransType[], Transactions[[#This Row],[TTR]], 6)*IF(AND(Transactions[[#This Row],[Qty]]&lt;0, INDEX(TransType[], Transactions[[#This Row],[TTR]], 5)=-1), -1, 1))</f>
        <v>0</v>
      </c>
      <c r="U226" s="252">
        <f>IF(Transactions[[#This Row],[Symbol]]="* Cash", 0,ROUND(SUMIFS(nmTransQtyChange,nmTransAccount,"="&amp;A226,nmTransDate,"&lt;="&amp;B226,nmTransSymbol,"="&amp;V226,nmTransTransID,"&lt;="&amp;W226),5))</f>
        <v>359</v>
      </c>
      <c r="V226" s="117" t="str">
        <f xml:space="preserve"> IF(ISNA(VLOOKUP(Transactions[[#This Row],[SymbolName]], SymbolAlias[#All],2,FALSE)), Transactions[[#This Row],[SymbolName]], VLOOKUP(Transactions[[#This Row],[SymbolName]], SymbolAlias[#All],2,FALSE) )</f>
        <v>VOO</v>
      </c>
      <c r="W226" s="359">
        <f>ROW()</f>
        <v>226</v>
      </c>
    </row>
    <row r="227" spans="1:23" hidden="1" x14ac:dyDescent="0.25">
      <c r="A227" s="239" t="s">
        <v>225</v>
      </c>
      <c r="B227" s="240">
        <v>42457</v>
      </c>
      <c r="C227" s="241" t="s">
        <v>144</v>
      </c>
      <c r="D227" s="57"/>
      <c r="E227" s="58" t="s">
        <v>47</v>
      </c>
      <c r="F227" s="59">
        <v>359</v>
      </c>
      <c r="G227" s="60">
        <v>54.17</v>
      </c>
      <c r="H227" s="61"/>
      <c r="I227" s="62"/>
      <c r="J227" s="63"/>
      <c r="K227" s="64"/>
      <c r="L227" s="64"/>
      <c r="M227" s="215"/>
      <c r="N227" s="64"/>
      <c r="O227" s="65"/>
      <c r="P227" s="113">
        <f>IF(ISNA(MATCH(Transactions[[#This Row],[TransType]], TransType[TransType], 0)), 1, MATCH(Transactions[[#This Row],[TransType]], TransType[TransType], 0))</f>
        <v>17</v>
      </c>
      <c r="Q227"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54.17</v>
      </c>
      <c r="R227" s="115">
        <f>Transactions[TotalAmnt] * INDEX(TransType[], Transactions[[#This Row],[TTR]], 4)</f>
        <v>-54.17</v>
      </c>
      <c r="S227" s="250">
        <f>IF('Config'!$B$2&lt;&gt;"Yes",0,ROUND(SUMIFS(nmTransCashImpact,nmTransAccount,"="&amp;A227,nmTransDate,"&lt;="&amp;B227,nmTransTransID,"&lt;="&amp;W227),2))</f>
        <v>3073.82</v>
      </c>
      <c r="T227" s="116">
        <f>IF(INDEX(TransType[], Transactions[[#This Row],[TTR]], 6)=0, 0, Transactions[[#This Row],[Qty]]*INDEX(TransType[], Transactions[[#This Row],[TTR]], 6)*IF(AND(Transactions[[#This Row],[Qty]]&lt;0, INDEX(TransType[], Transactions[[#This Row],[TTR]], 5)=-1), -1, 1))</f>
        <v>0</v>
      </c>
      <c r="U227" s="252">
        <f>IF(Transactions[[#This Row],[Symbol]]="* Cash", 0,ROUND(SUMIFS(nmTransQtyChange,nmTransAccount,"="&amp;A227,nmTransDate,"&lt;="&amp;B227,nmTransSymbol,"="&amp;V227,nmTransTransID,"&lt;="&amp;W227),5))</f>
        <v>359</v>
      </c>
      <c r="V227" s="117" t="str">
        <f xml:space="preserve"> IF(ISNA(VLOOKUP(Transactions[[#This Row],[SymbolName]], SymbolAlias[#All],2,FALSE)), Transactions[[#This Row],[SymbolName]], VLOOKUP(Transactions[[#This Row],[SymbolName]], SymbolAlias[#All],2,FALSE) )</f>
        <v>VOO</v>
      </c>
      <c r="W227" s="359">
        <f>ROW()</f>
        <v>227</v>
      </c>
    </row>
    <row r="228" spans="1:23" hidden="1" x14ac:dyDescent="0.25">
      <c r="A228" s="239" t="s">
        <v>225</v>
      </c>
      <c r="B228" s="240">
        <v>42541</v>
      </c>
      <c r="C228" s="241" t="s">
        <v>108</v>
      </c>
      <c r="D228" s="57"/>
      <c r="E228" s="58" t="s">
        <v>174</v>
      </c>
      <c r="F228" s="59">
        <v>378</v>
      </c>
      <c r="G228" s="60">
        <v>84.29</v>
      </c>
      <c r="H228" s="61"/>
      <c r="I228" s="62"/>
      <c r="J228" s="63"/>
      <c r="K228" s="64"/>
      <c r="L228" s="64"/>
      <c r="M228" s="215"/>
      <c r="N228" s="64"/>
      <c r="O228" s="65"/>
      <c r="P228" s="113">
        <f>IF(ISNA(MATCH(Transactions[[#This Row],[TransType]], TransType[TransType], 0)), 1, MATCH(Transactions[[#This Row],[TransType]], TransType[TransType], 0))</f>
        <v>6</v>
      </c>
      <c r="Q228"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84.29</v>
      </c>
      <c r="R228" s="115">
        <f>Transactions[TotalAmnt] * INDEX(TransType[], Transactions[[#This Row],[TTR]], 4)</f>
        <v>84.29</v>
      </c>
      <c r="S228" s="250">
        <f>IF('Config'!$B$2&lt;&gt;"Yes",0,ROUND(SUMIFS(nmTransCashImpact,nmTransAccount,"="&amp;A228,nmTransDate,"&lt;="&amp;B228,nmTransTransID,"&lt;="&amp;W228),2))</f>
        <v>3158.11</v>
      </c>
      <c r="T228" s="116">
        <f>IF(INDEX(TransType[], Transactions[[#This Row],[TTR]], 6)=0, 0, Transactions[[#This Row],[Qty]]*INDEX(TransType[], Transactions[[#This Row],[TTR]], 6)*IF(AND(Transactions[[#This Row],[Qty]]&lt;0, INDEX(TransType[], Transactions[[#This Row],[TTR]], 5)=-1), -1, 1))</f>
        <v>0</v>
      </c>
      <c r="U228" s="252">
        <f>IF(Transactions[[#This Row],[Symbol]]="* Cash", 0,ROUND(SUMIFS(nmTransQtyChange,nmTransAccount,"="&amp;A228,nmTransDate,"&lt;="&amp;B228,nmTransSymbol,"="&amp;V228,nmTransTransID,"&lt;="&amp;W228),5))</f>
        <v>378</v>
      </c>
      <c r="V228" s="117" t="str">
        <f xml:space="preserve"> IF(ISNA(VLOOKUP(Transactions[[#This Row],[SymbolName]], SymbolAlias[#All],2,FALSE)), Transactions[[#This Row],[SymbolName]], VLOOKUP(Transactions[[#This Row],[SymbolName]], SymbolAlias[#All],2,FALSE) )</f>
        <v>VWO</v>
      </c>
      <c r="W228" s="359">
        <f>ROW()</f>
        <v>228</v>
      </c>
    </row>
    <row r="229" spans="1:23" hidden="1" x14ac:dyDescent="0.25">
      <c r="A229" s="239" t="s">
        <v>225</v>
      </c>
      <c r="B229" s="240">
        <v>42541</v>
      </c>
      <c r="C229" s="241" t="s">
        <v>144</v>
      </c>
      <c r="D229" s="57"/>
      <c r="E229" s="58" t="s">
        <v>174</v>
      </c>
      <c r="F229" s="59">
        <v>378</v>
      </c>
      <c r="G229" s="60">
        <v>12.64</v>
      </c>
      <c r="H229" s="61"/>
      <c r="I229" s="62"/>
      <c r="J229" s="63"/>
      <c r="K229" s="64"/>
      <c r="L229" s="64"/>
      <c r="M229" s="215"/>
      <c r="N229" s="64"/>
      <c r="O229" s="65"/>
      <c r="P229" s="113">
        <f>IF(ISNA(MATCH(Transactions[[#This Row],[TransType]], TransType[TransType], 0)), 1, MATCH(Transactions[[#This Row],[TransType]], TransType[TransType], 0))</f>
        <v>17</v>
      </c>
      <c r="Q229"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12.64</v>
      </c>
      <c r="R229" s="115">
        <f>Transactions[TotalAmnt] * INDEX(TransType[], Transactions[[#This Row],[TTR]], 4)</f>
        <v>-12.64</v>
      </c>
      <c r="S229" s="250">
        <f>IF('Config'!$B$2&lt;&gt;"Yes",0,ROUND(SUMIFS(nmTransCashImpact,nmTransAccount,"="&amp;A229,nmTransDate,"&lt;="&amp;B229,nmTransTransID,"&lt;="&amp;W229),2))</f>
        <v>3145.47</v>
      </c>
      <c r="T229" s="116">
        <f>IF(INDEX(TransType[], Transactions[[#This Row],[TTR]], 6)=0, 0, Transactions[[#This Row],[Qty]]*INDEX(TransType[], Transactions[[#This Row],[TTR]], 6)*IF(AND(Transactions[[#This Row],[Qty]]&lt;0, INDEX(TransType[], Transactions[[#This Row],[TTR]], 5)=-1), -1, 1))</f>
        <v>0</v>
      </c>
      <c r="U229" s="252">
        <f>IF(Transactions[[#This Row],[Symbol]]="* Cash", 0,ROUND(SUMIFS(nmTransQtyChange,nmTransAccount,"="&amp;A229,nmTransDate,"&lt;="&amp;B229,nmTransSymbol,"="&amp;V229,nmTransTransID,"&lt;="&amp;W229),5))</f>
        <v>378</v>
      </c>
      <c r="V229" s="117" t="str">
        <f xml:space="preserve"> IF(ISNA(VLOOKUP(Transactions[[#This Row],[SymbolName]], SymbolAlias[#All],2,FALSE)), Transactions[[#This Row],[SymbolName]], VLOOKUP(Transactions[[#This Row],[SymbolName]], SymbolAlias[#All],2,FALSE) )</f>
        <v>VWO</v>
      </c>
      <c r="W229" s="359">
        <f>ROW()</f>
        <v>229</v>
      </c>
    </row>
    <row r="230" spans="1:23" hidden="1" x14ac:dyDescent="0.25">
      <c r="A230" s="239" t="s">
        <v>225</v>
      </c>
      <c r="B230" s="240">
        <v>42548</v>
      </c>
      <c r="C230" s="241" t="s">
        <v>108</v>
      </c>
      <c r="D230" s="57"/>
      <c r="E230" s="58" t="s">
        <v>47</v>
      </c>
      <c r="F230" s="59">
        <v>359</v>
      </c>
      <c r="G230" s="60">
        <v>342.13</v>
      </c>
      <c r="H230" s="61"/>
      <c r="I230" s="62"/>
      <c r="J230" s="63"/>
      <c r="K230" s="64"/>
      <c r="L230" s="64"/>
      <c r="M230" s="215"/>
      <c r="N230" s="64"/>
      <c r="O230" s="65"/>
      <c r="P230" s="113">
        <f>IF(ISNA(MATCH(Transactions[[#This Row],[TransType]], TransType[TransType], 0)), 1, MATCH(Transactions[[#This Row],[TransType]], TransType[TransType], 0))</f>
        <v>6</v>
      </c>
      <c r="Q230"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342.13</v>
      </c>
      <c r="R230" s="115">
        <f>Transactions[TotalAmnt] * INDEX(TransType[], Transactions[[#This Row],[TTR]], 4)</f>
        <v>342.13</v>
      </c>
      <c r="S230" s="250">
        <f>IF('Config'!$B$2&lt;&gt;"Yes",0,ROUND(SUMIFS(nmTransCashImpact,nmTransAccount,"="&amp;A230,nmTransDate,"&lt;="&amp;B230,nmTransTransID,"&lt;="&amp;W230),2))</f>
        <v>3487.6</v>
      </c>
      <c r="T230" s="116">
        <f>IF(INDEX(TransType[], Transactions[[#This Row],[TTR]], 6)=0, 0, Transactions[[#This Row],[Qty]]*INDEX(TransType[], Transactions[[#This Row],[TTR]], 6)*IF(AND(Transactions[[#This Row],[Qty]]&lt;0, INDEX(TransType[], Transactions[[#This Row],[TTR]], 5)=-1), -1, 1))</f>
        <v>0</v>
      </c>
      <c r="U230" s="252">
        <f>IF(Transactions[[#This Row],[Symbol]]="* Cash", 0,ROUND(SUMIFS(nmTransQtyChange,nmTransAccount,"="&amp;A230,nmTransDate,"&lt;="&amp;B230,nmTransSymbol,"="&amp;V230,nmTransTransID,"&lt;="&amp;W230),5))</f>
        <v>359</v>
      </c>
      <c r="V230" s="117" t="str">
        <f xml:space="preserve"> IF(ISNA(VLOOKUP(Transactions[[#This Row],[SymbolName]], SymbolAlias[#All],2,FALSE)), Transactions[[#This Row],[SymbolName]], VLOOKUP(Transactions[[#This Row],[SymbolName]], SymbolAlias[#All],2,FALSE) )</f>
        <v>VOO</v>
      </c>
      <c r="W230" s="359">
        <f>ROW()</f>
        <v>230</v>
      </c>
    </row>
    <row r="231" spans="1:23" hidden="1" x14ac:dyDescent="0.25">
      <c r="A231" s="239" t="s">
        <v>225</v>
      </c>
      <c r="B231" s="240">
        <v>42548</v>
      </c>
      <c r="C231" s="241" t="s">
        <v>144</v>
      </c>
      <c r="D231" s="57"/>
      <c r="E231" s="58" t="s">
        <v>47</v>
      </c>
      <c r="F231" s="59">
        <v>359</v>
      </c>
      <c r="G231" s="60">
        <v>51.31</v>
      </c>
      <c r="H231" s="61"/>
      <c r="I231" s="62"/>
      <c r="J231" s="63"/>
      <c r="K231" s="64"/>
      <c r="L231" s="64"/>
      <c r="M231" s="215"/>
      <c r="N231" s="64"/>
      <c r="O231" s="65"/>
      <c r="P231" s="113">
        <f>IF(ISNA(MATCH(Transactions[[#This Row],[TransType]], TransType[TransType], 0)), 1, MATCH(Transactions[[#This Row],[TransType]], TransType[TransType], 0))</f>
        <v>17</v>
      </c>
      <c r="Q231"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51.31</v>
      </c>
      <c r="R231" s="115">
        <f>Transactions[TotalAmnt] * INDEX(TransType[], Transactions[[#This Row],[TTR]], 4)</f>
        <v>-51.31</v>
      </c>
      <c r="S231" s="250">
        <f>IF('Config'!$B$2&lt;&gt;"Yes",0,ROUND(SUMIFS(nmTransCashImpact,nmTransAccount,"="&amp;A231,nmTransDate,"&lt;="&amp;B231,nmTransTransID,"&lt;="&amp;W231),2))</f>
        <v>3436.29</v>
      </c>
      <c r="T231" s="116">
        <f>IF(INDEX(TransType[], Transactions[[#This Row],[TTR]], 6)=0, 0, Transactions[[#This Row],[Qty]]*INDEX(TransType[], Transactions[[#This Row],[TTR]], 6)*IF(AND(Transactions[[#This Row],[Qty]]&lt;0, INDEX(TransType[], Transactions[[#This Row],[TTR]], 5)=-1), -1, 1))</f>
        <v>0</v>
      </c>
      <c r="U231" s="252">
        <f>IF(Transactions[[#This Row],[Symbol]]="* Cash", 0,ROUND(SUMIFS(nmTransQtyChange,nmTransAccount,"="&amp;A231,nmTransDate,"&lt;="&amp;B231,nmTransSymbol,"="&amp;V231,nmTransTransID,"&lt;="&amp;W231),5))</f>
        <v>359</v>
      </c>
      <c r="V231" s="117" t="str">
        <f xml:space="preserve"> IF(ISNA(VLOOKUP(Transactions[[#This Row],[SymbolName]], SymbolAlias[#All],2,FALSE)), Transactions[[#This Row],[SymbolName]], VLOOKUP(Transactions[[#This Row],[SymbolName]], SymbolAlias[#All],2,FALSE) )</f>
        <v>VOO</v>
      </c>
      <c r="W231" s="359">
        <f>ROW()</f>
        <v>231</v>
      </c>
    </row>
    <row r="232" spans="1:23" hidden="1" x14ac:dyDescent="0.25">
      <c r="A232" s="239" t="s">
        <v>225</v>
      </c>
      <c r="B232" s="240">
        <v>42632</v>
      </c>
      <c r="C232" s="241" t="s">
        <v>108</v>
      </c>
      <c r="D232" s="78"/>
      <c r="E232" s="79" t="s">
        <v>174</v>
      </c>
      <c r="F232" s="80">
        <v>378</v>
      </c>
      <c r="G232" s="81">
        <v>170.1</v>
      </c>
      <c r="H232" s="82"/>
      <c r="I232" s="83"/>
      <c r="J232" s="84"/>
      <c r="K232" s="85"/>
      <c r="L232" s="85"/>
      <c r="M232" s="214"/>
      <c r="N232" s="85"/>
      <c r="O232" s="86"/>
      <c r="P232" s="113">
        <f>IF(ISNA(MATCH(Transactions[[#This Row],[TransType]], TransType[TransType], 0)), 1, MATCH(Transactions[[#This Row],[TransType]], TransType[TransType], 0))</f>
        <v>6</v>
      </c>
      <c r="Q232"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170.1</v>
      </c>
      <c r="R232" s="121">
        <f>Transactions[TotalAmnt] * INDEX(TransType[], Transactions[[#This Row],[TTR]], 4)</f>
        <v>170.1</v>
      </c>
      <c r="S232" s="250">
        <f>IF('Config'!$B$2&lt;&gt;"Yes",0,ROUND(SUMIFS(nmTransCashImpact,nmTransAccount,"="&amp;A232,nmTransDate,"&lt;="&amp;B232,nmTransTransID,"&lt;="&amp;W232),2))</f>
        <v>3606.39</v>
      </c>
      <c r="T232" s="122">
        <f>IF(INDEX(TransType[], Transactions[[#This Row],[TTR]], 6)=0, 0, Transactions[[#This Row],[Qty]]*INDEX(TransType[], Transactions[[#This Row],[TTR]], 6)*IF(AND(Transactions[[#This Row],[Qty]]&lt;0, INDEX(TransType[], Transactions[[#This Row],[TTR]], 5)=-1), -1, 1))</f>
        <v>0</v>
      </c>
      <c r="U232" s="252">
        <f>IF(Transactions[[#This Row],[Symbol]]="* Cash", 0,ROUND(SUMIFS(nmTransQtyChange,nmTransAccount,"="&amp;A232,nmTransDate,"&lt;="&amp;B232,nmTransSymbol,"="&amp;V232,nmTransTransID,"&lt;="&amp;W232),5))</f>
        <v>378</v>
      </c>
      <c r="V232" s="123" t="str">
        <f xml:space="preserve"> IF(ISNA(VLOOKUP(Transactions[[#This Row],[SymbolName]], SymbolAlias[#All],2,FALSE)), Transactions[[#This Row],[SymbolName]], VLOOKUP(Transactions[[#This Row],[SymbolName]], SymbolAlias[#All],2,FALSE) )</f>
        <v>VWO</v>
      </c>
      <c r="W232" s="124">
        <f>ROW()</f>
        <v>232</v>
      </c>
    </row>
    <row r="233" spans="1:23" hidden="1" x14ac:dyDescent="0.25">
      <c r="A233" s="239" t="s">
        <v>225</v>
      </c>
      <c r="B233" s="240">
        <v>42632</v>
      </c>
      <c r="C233" s="241" t="s">
        <v>144</v>
      </c>
      <c r="D233" s="78"/>
      <c r="E233" s="79" t="s">
        <v>174</v>
      </c>
      <c r="F233" s="80">
        <v>378</v>
      </c>
      <c r="G233" s="81">
        <v>25.51</v>
      </c>
      <c r="H233" s="82"/>
      <c r="I233" s="83"/>
      <c r="J233" s="84"/>
      <c r="K233" s="85"/>
      <c r="L233" s="85"/>
      <c r="M233" s="214"/>
      <c r="N233" s="85"/>
      <c r="O233" s="86"/>
      <c r="P233" s="113">
        <f>IF(ISNA(MATCH(Transactions[[#This Row],[TransType]], TransType[TransType], 0)), 1, MATCH(Transactions[[#This Row],[TransType]], TransType[TransType], 0))</f>
        <v>17</v>
      </c>
      <c r="Q233"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25.51</v>
      </c>
      <c r="R233" s="121">
        <f>Transactions[TotalAmnt] * INDEX(TransType[], Transactions[[#This Row],[TTR]], 4)</f>
        <v>-25.51</v>
      </c>
      <c r="S233" s="250">
        <f>IF('Config'!$B$2&lt;&gt;"Yes",0,ROUND(SUMIFS(nmTransCashImpact,nmTransAccount,"="&amp;A233,nmTransDate,"&lt;="&amp;B233,nmTransTransID,"&lt;="&amp;W233),2))</f>
        <v>3580.88</v>
      </c>
      <c r="T233" s="122">
        <f>IF(INDEX(TransType[], Transactions[[#This Row],[TTR]], 6)=0, 0, Transactions[[#This Row],[Qty]]*INDEX(TransType[], Transactions[[#This Row],[TTR]], 6)*IF(AND(Transactions[[#This Row],[Qty]]&lt;0, INDEX(TransType[], Transactions[[#This Row],[TTR]], 5)=-1), -1, 1))</f>
        <v>0</v>
      </c>
      <c r="U233" s="252">
        <f>IF(Transactions[[#This Row],[Symbol]]="* Cash", 0,ROUND(SUMIFS(nmTransQtyChange,nmTransAccount,"="&amp;A233,nmTransDate,"&lt;="&amp;B233,nmTransSymbol,"="&amp;V233,nmTransTransID,"&lt;="&amp;W233),5))</f>
        <v>378</v>
      </c>
      <c r="V233" s="123" t="str">
        <f xml:space="preserve"> IF(ISNA(VLOOKUP(Transactions[[#This Row],[SymbolName]], SymbolAlias[#All],2,FALSE)), Transactions[[#This Row],[SymbolName]], VLOOKUP(Transactions[[#This Row],[SymbolName]], SymbolAlias[#All],2,FALSE) )</f>
        <v>VWO</v>
      </c>
      <c r="W233" s="124">
        <f>ROW()</f>
        <v>233</v>
      </c>
    </row>
    <row r="234" spans="1:23" hidden="1" x14ac:dyDescent="0.25">
      <c r="A234" s="239" t="s">
        <v>225</v>
      </c>
      <c r="B234" s="240">
        <v>42632</v>
      </c>
      <c r="C234" s="241" t="s">
        <v>108</v>
      </c>
      <c r="D234" s="78"/>
      <c r="E234" s="79" t="s">
        <v>47</v>
      </c>
      <c r="F234" s="80">
        <v>359</v>
      </c>
      <c r="G234" s="81">
        <v>317</v>
      </c>
      <c r="H234" s="82"/>
      <c r="I234" s="83"/>
      <c r="J234" s="84"/>
      <c r="K234" s="85"/>
      <c r="L234" s="85"/>
      <c r="M234" s="214"/>
      <c r="N234" s="85"/>
      <c r="O234" s="86"/>
      <c r="P234" s="113">
        <f>IF(ISNA(MATCH(Transactions[[#This Row],[TransType]], TransType[TransType], 0)), 1, MATCH(Transactions[[#This Row],[TransType]], TransType[TransType], 0))</f>
        <v>6</v>
      </c>
      <c r="Q234"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317</v>
      </c>
      <c r="R234" s="121">
        <f>Transactions[TotalAmnt] * INDEX(TransType[], Transactions[[#This Row],[TTR]], 4)</f>
        <v>317</v>
      </c>
      <c r="S234" s="250">
        <f>IF('Config'!$B$2&lt;&gt;"Yes",0,ROUND(SUMIFS(nmTransCashImpact,nmTransAccount,"="&amp;A234,nmTransDate,"&lt;="&amp;B234,nmTransTransID,"&lt;="&amp;W234),2))</f>
        <v>3897.88</v>
      </c>
      <c r="T234" s="122">
        <f>IF(INDEX(TransType[], Transactions[[#This Row],[TTR]], 6)=0, 0, Transactions[[#This Row],[Qty]]*INDEX(TransType[], Transactions[[#This Row],[TTR]], 6)*IF(AND(Transactions[[#This Row],[Qty]]&lt;0, INDEX(TransType[], Transactions[[#This Row],[TTR]], 5)=-1), -1, 1))</f>
        <v>0</v>
      </c>
      <c r="U234" s="252">
        <f>IF(Transactions[[#This Row],[Symbol]]="* Cash", 0,ROUND(SUMIFS(nmTransQtyChange,nmTransAccount,"="&amp;A234,nmTransDate,"&lt;="&amp;B234,nmTransSymbol,"="&amp;V234,nmTransTransID,"&lt;="&amp;W234),5))</f>
        <v>359</v>
      </c>
      <c r="V234" s="123" t="str">
        <f xml:space="preserve"> IF(ISNA(VLOOKUP(Transactions[[#This Row],[SymbolName]], SymbolAlias[#All],2,FALSE)), Transactions[[#This Row],[SymbolName]], VLOOKUP(Transactions[[#This Row],[SymbolName]], SymbolAlias[#All],2,FALSE) )</f>
        <v>VOO</v>
      </c>
      <c r="W234" s="124">
        <f>ROW()</f>
        <v>234</v>
      </c>
    </row>
    <row r="235" spans="1:23" hidden="1" x14ac:dyDescent="0.25">
      <c r="A235" s="239" t="s">
        <v>225</v>
      </c>
      <c r="B235" s="240">
        <v>42632</v>
      </c>
      <c r="C235" s="241" t="s">
        <v>144</v>
      </c>
      <c r="D235" s="78"/>
      <c r="E235" s="79" t="s">
        <v>47</v>
      </c>
      <c r="F235" s="80">
        <v>359</v>
      </c>
      <c r="G235" s="81">
        <v>47.55</v>
      </c>
      <c r="H235" s="82"/>
      <c r="I235" s="83"/>
      <c r="J235" s="84"/>
      <c r="K235" s="85"/>
      <c r="L235" s="85"/>
      <c r="M235" s="214"/>
      <c r="N235" s="85"/>
      <c r="O235" s="86"/>
      <c r="P235" s="113">
        <f>IF(ISNA(MATCH(Transactions[[#This Row],[TransType]], TransType[TransType], 0)), 1, MATCH(Transactions[[#This Row],[TransType]], TransType[TransType], 0))</f>
        <v>17</v>
      </c>
      <c r="Q235"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47.55</v>
      </c>
      <c r="R235" s="121">
        <f>Transactions[TotalAmnt] * INDEX(TransType[], Transactions[[#This Row],[TTR]], 4)</f>
        <v>-47.55</v>
      </c>
      <c r="S235" s="250">
        <f>IF('Config'!$B$2&lt;&gt;"Yes",0,ROUND(SUMIFS(nmTransCashImpact,nmTransAccount,"="&amp;A235,nmTransDate,"&lt;="&amp;B235,nmTransTransID,"&lt;="&amp;W235),2))</f>
        <v>3850.33</v>
      </c>
      <c r="T235" s="122">
        <f>IF(INDEX(TransType[], Transactions[[#This Row],[TTR]], 6)=0, 0, Transactions[[#This Row],[Qty]]*INDEX(TransType[], Transactions[[#This Row],[TTR]], 6)*IF(AND(Transactions[[#This Row],[Qty]]&lt;0, INDEX(TransType[], Transactions[[#This Row],[TTR]], 5)=-1), -1, 1))</f>
        <v>0</v>
      </c>
      <c r="U235" s="252">
        <f>IF(Transactions[[#This Row],[Symbol]]="* Cash", 0,ROUND(SUMIFS(nmTransQtyChange,nmTransAccount,"="&amp;A235,nmTransDate,"&lt;="&amp;B235,nmTransSymbol,"="&amp;V235,nmTransTransID,"&lt;="&amp;W235),5))</f>
        <v>359</v>
      </c>
      <c r="V235" s="123" t="str">
        <f xml:space="preserve"> IF(ISNA(VLOOKUP(Transactions[[#This Row],[SymbolName]], SymbolAlias[#All],2,FALSE)), Transactions[[#This Row],[SymbolName]], VLOOKUP(Transactions[[#This Row],[SymbolName]], SymbolAlias[#All],2,FALSE) )</f>
        <v>VOO</v>
      </c>
      <c r="W235" s="124">
        <f>ROW()</f>
        <v>235</v>
      </c>
    </row>
    <row r="236" spans="1:23" hidden="1" x14ac:dyDescent="0.25">
      <c r="A236" s="239" t="s">
        <v>225</v>
      </c>
      <c r="B236" s="240">
        <v>42731</v>
      </c>
      <c r="C236" s="241" t="s">
        <v>108</v>
      </c>
      <c r="D236" s="78"/>
      <c r="E236" s="79" t="s">
        <v>174</v>
      </c>
      <c r="F236" s="80">
        <v>378</v>
      </c>
      <c r="G236" s="81">
        <v>64.260000000000005</v>
      </c>
      <c r="H236" s="82"/>
      <c r="I236" s="83"/>
      <c r="J236" s="84"/>
      <c r="K236" s="85"/>
      <c r="L236" s="85"/>
      <c r="M236" s="214"/>
      <c r="N236" s="85"/>
      <c r="O236" s="86"/>
      <c r="P236" s="113">
        <f>IF(ISNA(MATCH(Transactions[[#This Row],[TransType]], TransType[TransType], 0)), 1, MATCH(Transactions[[#This Row],[TransType]], TransType[TransType], 0))</f>
        <v>6</v>
      </c>
      <c r="Q236"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64.260000000000005</v>
      </c>
      <c r="R236" s="121">
        <f>Transactions[TotalAmnt] * INDEX(TransType[], Transactions[[#This Row],[TTR]], 4)</f>
        <v>64.260000000000005</v>
      </c>
      <c r="S236" s="250">
        <f>IF('Config'!$B$2&lt;&gt;"Yes",0,ROUND(SUMIFS(nmTransCashImpact,nmTransAccount,"="&amp;A236,nmTransDate,"&lt;="&amp;B236,nmTransTransID,"&lt;="&amp;W236),2))</f>
        <v>3914.59</v>
      </c>
      <c r="T236" s="122">
        <f>IF(INDEX(TransType[], Transactions[[#This Row],[TTR]], 6)=0, 0, Transactions[[#This Row],[Qty]]*INDEX(TransType[], Transactions[[#This Row],[TTR]], 6)*IF(AND(Transactions[[#This Row],[Qty]]&lt;0, INDEX(TransType[], Transactions[[#This Row],[TTR]], 5)=-1), -1, 1))</f>
        <v>0</v>
      </c>
      <c r="U236" s="252">
        <f>IF(Transactions[[#This Row],[Symbol]]="* Cash", 0,ROUND(SUMIFS(nmTransQtyChange,nmTransAccount,"="&amp;A236,nmTransDate,"&lt;="&amp;B236,nmTransSymbol,"="&amp;V236,nmTransTransID,"&lt;="&amp;W236),5))</f>
        <v>378</v>
      </c>
      <c r="V236" s="123" t="str">
        <f xml:space="preserve"> IF(ISNA(VLOOKUP(Transactions[[#This Row],[SymbolName]], SymbolAlias[#All],2,FALSE)), Transactions[[#This Row],[SymbolName]], VLOOKUP(Transactions[[#This Row],[SymbolName]], SymbolAlias[#All],2,FALSE) )</f>
        <v>VWO</v>
      </c>
      <c r="W236" s="124">
        <f>ROW()</f>
        <v>236</v>
      </c>
    </row>
    <row r="237" spans="1:23" hidden="1" x14ac:dyDescent="0.25">
      <c r="A237" s="239" t="s">
        <v>225</v>
      </c>
      <c r="B237" s="240">
        <v>42731</v>
      </c>
      <c r="C237" s="241" t="s">
        <v>144</v>
      </c>
      <c r="D237" s="78"/>
      <c r="E237" s="79" t="s">
        <v>174</v>
      </c>
      <c r="F237" s="80">
        <v>378</v>
      </c>
      <c r="G237" s="81">
        <v>9.6300000000000008</v>
      </c>
      <c r="H237" s="82"/>
      <c r="I237" s="83"/>
      <c r="J237" s="84"/>
      <c r="K237" s="85"/>
      <c r="L237" s="85"/>
      <c r="M237" s="214"/>
      <c r="N237" s="85"/>
      <c r="O237" s="86"/>
      <c r="P237" s="113">
        <f>IF(ISNA(MATCH(Transactions[[#This Row],[TransType]], TransType[TransType], 0)), 1, MATCH(Transactions[[#This Row],[TransType]], TransType[TransType], 0))</f>
        <v>17</v>
      </c>
      <c r="Q237"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9.6300000000000008</v>
      </c>
      <c r="R237" s="121">
        <f>Transactions[TotalAmnt] * INDEX(TransType[], Transactions[[#This Row],[TTR]], 4)</f>
        <v>-9.6300000000000008</v>
      </c>
      <c r="S237" s="250">
        <f>IF('Config'!$B$2&lt;&gt;"Yes",0,ROUND(SUMIFS(nmTransCashImpact,nmTransAccount,"="&amp;A237,nmTransDate,"&lt;="&amp;B237,nmTransTransID,"&lt;="&amp;W237),2))</f>
        <v>3904.96</v>
      </c>
      <c r="T237" s="122">
        <f>IF(INDEX(TransType[], Transactions[[#This Row],[TTR]], 6)=0, 0, Transactions[[#This Row],[Qty]]*INDEX(TransType[], Transactions[[#This Row],[TTR]], 6)*IF(AND(Transactions[[#This Row],[Qty]]&lt;0, INDEX(TransType[], Transactions[[#This Row],[TTR]], 5)=-1), -1, 1))</f>
        <v>0</v>
      </c>
      <c r="U237" s="252">
        <f>IF(Transactions[[#This Row],[Symbol]]="* Cash", 0,ROUND(SUMIFS(nmTransQtyChange,nmTransAccount,"="&amp;A237,nmTransDate,"&lt;="&amp;B237,nmTransSymbol,"="&amp;V237,nmTransTransID,"&lt;="&amp;W237),5))</f>
        <v>378</v>
      </c>
      <c r="V237" s="123" t="str">
        <f xml:space="preserve"> IF(ISNA(VLOOKUP(Transactions[[#This Row],[SymbolName]], SymbolAlias[#All],2,FALSE)), Transactions[[#This Row],[SymbolName]], VLOOKUP(Transactions[[#This Row],[SymbolName]], SymbolAlias[#All],2,FALSE) )</f>
        <v>VWO</v>
      </c>
      <c r="W237" s="124">
        <f>ROW()</f>
        <v>237</v>
      </c>
    </row>
    <row r="238" spans="1:23" hidden="1" x14ac:dyDescent="0.25">
      <c r="A238" s="239" t="s">
        <v>225</v>
      </c>
      <c r="B238" s="240">
        <v>42733</v>
      </c>
      <c r="C238" s="241" t="s">
        <v>108</v>
      </c>
      <c r="D238" s="78"/>
      <c r="E238" s="79" t="s">
        <v>47</v>
      </c>
      <c r="F238" s="80">
        <v>359</v>
      </c>
      <c r="G238" s="81">
        <v>465.26</v>
      </c>
      <c r="H238" s="82"/>
      <c r="I238" s="83"/>
      <c r="J238" s="84"/>
      <c r="K238" s="85"/>
      <c r="L238" s="85"/>
      <c r="M238" s="214"/>
      <c r="N238" s="85"/>
      <c r="O238" s="86"/>
      <c r="P238" s="113">
        <f>IF(ISNA(MATCH(Transactions[[#This Row],[TransType]], TransType[TransType], 0)), 1, MATCH(Transactions[[#This Row],[TransType]], TransType[TransType], 0))</f>
        <v>6</v>
      </c>
      <c r="Q238"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465.26</v>
      </c>
      <c r="R238" s="121">
        <f>Transactions[TotalAmnt] * INDEX(TransType[], Transactions[[#This Row],[TTR]], 4)</f>
        <v>465.26</v>
      </c>
      <c r="S238" s="250">
        <f>IF('Config'!$B$2&lt;&gt;"Yes",0,ROUND(SUMIFS(nmTransCashImpact,nmTransAccount,"="&amp;A238,nmTransDate,"&lt;="&amp;B238,nmTransTransID,"&lt;="&amp;W238),2))</f>
        <v>4370.22</v>
      </c>
      <c r="T238" s="122">
        <f>IF(INDEX(TransType[], Transactions[[#This Row],[TTR]], 6)=0, 0, Transactions[[#This Row],[Qty]]*INDEX(TransType[], Transactions[[#This Row],[TTR]], 6)*IF(AND(Transactions[[#This Row],[Qty]]&lt;0, INDEX(TransType[], Transactions[[#This Row],[TTR]], 5)=-1), -1, 1))</f>
        <v>0</v>
      </c>
      <c r="U238" s="252">
        <f>IF(Transactions[[#This Row],[Symbol]]="* Cash", 0,ROUND(SUMIFS(nmTransQtyChange,nmTransAccount,"="&amp;A238,nmTransDate,"&lt;="&amp;B238,nmTransSymbol,"="&amp;V238,nmTransTransID,"&lt;="&amp;W238),5))</f>
        <v>359</v>
      </c>
      <c r="V238" s="123" t="str">
        <f xml:space="preserve"> IF(ISNA(VLOOKUP(Transactions[[#This Row],[SymbolName]], SymbolAlias[#All],2,FALSE)), Transactions[[#This Row],[SymbolName]], VLOOKUP(Transactions[[#This Row],[SymbolName]], SymbolAlias[#All],2,FALSE) )</f>
        <v>VOO</v>
      </c>
      <c r="W238" s="124">
        <f>ROW()</f>
        <v>238</v>
      </c>
    </row>
    <row r="239" spans="1:23" hidden="1" x14ac:dyDescent="0.25">
      <c r="A239" s="239" t="s">
        <v>225</v>
      </c>
      <c r="B239" s="240">
        <v>42733</v>
      </c>
      <c r="C239" s="241" t="s">
        <v>144</v>
      </c>
      <c r="D239" s="78"/>
      <c r="E239" s="79" t="s">
        <v>47</v>
      </c>
      <c r="F239" s="80">
        <v>359</v>
      </c>
      <c r="G239" s="81">
        <v>69.78</v>
      </c>
      <c r="H239" s="82"/>
      <c r="I239" s="83"/>
      <c r="J239" s="84"/>
      <c r="K239" s="85"/>
      <c r="L239" s="85"/>
      <c r="M239" s="214"/>
      <c r="N239" s="85"/>
      <c r="O239" s="86"/>
      <c r="P239" s="113">
        <f>IF(ISNA(MATCH(Transactions[[#This Row],[TransType]], TransType[TransType], 0)), 1, MATCH(Transactions[[#This Row],[TransType]], TransType[TransType], 0))</f>
        <v>17</v>
      </c>
      <c r="Q239"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69.78</v>
      </c>
      <c r="R239" s="121">
        <f>Transactions[TotalAmnt] * INDEX(TransType[], Transactions[[#This Row],[TTR]], 4)</f>
        <v>-69.78</v>
      </c>
      <c r="S239" s="250">
        <f>IF('Config'!$B$2&lt;&gt;"Yes",0,ROUND(SUMIFS(nmTransCashImpact,nmTransAccount,"="&amp;A239,nmTransDate,"&lt;="&amp;B239,nmTransTransID,"&lt;="&amp;W239),2))</f>
        <v>4300.4399999999996</v>
      </c>
      <c r="T239" s="122">
        <f>IF(INDEX(TransType[], Transactions[[#This Row],[TTR]], 6)=0, 0, Transactions[[#This Row],[Qty]]*INDEX(TransType[], Transactions[[#This Row],[TTR]], 6)*IF(AND(Transactions[[#This Row],[Qty]]&lt;0, INDEX(TransType[], Transactions[[#This Row],[TTR]], 5)=-1), -1, 1))</f>
        <v>0</v>
      </c>
      <c r="U239" s="252">
        <f>IF(Transactions[[#This Row],[Symbol]]="* Cash", 0,ROUND(SUMIFS(nmTransQtyChange,nmTransAccount,"="&amp;A239,nmTransDate,"&lt;="&amp;B239,nmTransSymbol,"="&amp;V239,nmTransTransID,"&lt;="&amp;W239),5))</f>
        <v>359</v>
      </c>
      <c r="V239" s="123" t="str">
        <f xml:space="preserve"> IF(ISNA(VLOOKUP(Transactions[[#This Row],[SymbolName]], SymbolAlias[#All],2,FALSE)), Transactions[[#This Row],[SymbolName]], VLOOKUP(Transactions[[#This Row],[SymbolName]], SymbolAlias[#All],2,FALSE) )</f>
        <v>VOO</v>
      </c>
      <c r="W239" s="124">
        <f>ROW()</f>
        <v>239</v>
      </c>
    </row>
    <row r="240" spans="1:23" hidden="1" x14ac:dyDescent="0.25">
      <c r="A240" s="239" t="s">
        <v>225</v>
      </c>
      <c r="B240" s="240">
        <v>42766</v>
      </c>
      <c r="C240" s="241" t="s">
        <v>100</v>
      </c>
      <c r="D240" s="78"/>
      <c r="E240" s="79" t="s">
        <v>14</v>
      </c>
      <c r="F240" s="80">
        <v>1</v>
      </c>
      <c r="G240" s="81">
        <v>4576.5200000000004</v>
      </c>
      <c r="H240" s="82"/>
      <c r="I240" s="83"/>
      <c r="J240" s="84"/>
      <c r="K240" s="85"/>
      <c r="L240" s="85"/>
      <c r="M240" s="214">
        <v>1.323501</v>
      </c>
      <c r="N240" s="85"/>
      <c r="O240" s="86"/>
      <c r="P240" s="113">
        <f>IF(ISNA(MATCH(Transactions[[#This Row],[TransType]], TransType[TransType], 0)), 1, MATCH(Transactions[[#This Row],[TransType]], TransType[TransType], 0))</f>
        <v>4</v>
      </c>
      <c r="Q240"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4576.5200000000004</v>
      </c>
      <c r="R240" s="121">
        <f>Transactions[TotalAmnt] * INDEX(TransType[], Transactions[[#This Row],[TTR]], 4)</f>
        <v>4576.5200000000004</v>
      </c>
      <c r="S240" s="250">
        <f>IF('Config'!$B$2&lt;&gt;"Yes",0,ROUND(SUMIFS(nmTransCashImpact,nmTransAccount,"="&amp;A240,nmTransDate,"&lt;="&amp;B240,nmTransTransID,"&lt;="&amp;W240),2))</f>
        <v>8876.9599999999991</v>
      </c>
      <c r="T240" s="122">
        <f>IF(INDEX(TransType[], Transactions[[#This Row],[TTR]], 6)=0, 0, Transactions[[#This Row],[Qty]]*INDEX(TransType[], Transactions[[#This Row],[TTR]], 6)*IF(AND(Transactions[[#This Row],[Qty]]&lt;0, INDEX(TransType[], Transactions[[#This Row],[TTR]], 5)=-1), -1, 1))</f>
        <v>0</v>
      </c>
      <c r="U240" s="252">
        <f>IF(Transactions[[#This Row],[Symbol]]="* Cash", 0,ROUND(SUMIFS(nmTransQtyChange,nmTransAccount,"="&amp;A240,nmTransDate,"&lt;="&amp;B240,nmTransSymbol,"="&amp;V240,nmTransTransID,"&lt;="&amp;W240),5))</f>
        <v>0</v>
      </c>
      <c r="V240" s="123" t="str">
        <f xml:space="preserve"> IF(ISNA(VLOOKUP(Transactions[[#This Row],[SymbolName]], SymbolAlias[#All],2,FALSE)), Transactions[[#This Row],[SymbolName]], VLOOKUP(Transactions[[#This Row],[SymbolName]], SymbolAlias[#All],2,FALSE) )</f>
        <v>* Cash</v>
      </c>
      <c r="W240" s="124">
        <f>ROW()</f>
        <v>240</v>
      </c>
    </row>
    <row r="241" spans="1:23" hidden="1" x14ac:dyDescent="0.25">
      <c r="A241" s="239" t="s">
        <v>225</v>
      </c>
      <c r="B241" s="240">
        <v>42767</v>
      </c>
      <c r="C241" s="241" t="s">
        <v>131</v>
      </c>
      <c r="D241" s="78"/>
      <c r="E241" s="79" t="s">
        <v>174</v>
      </c>
      <c r="F241" s="80">
        <v>378</v>
      </c>
      <c r="G241" s="81">
        <v>38.01</v>
      </c>
      <c r="H241" s="82">
        <v>10.31</v>
      </c>
      <c r="I241" s="83"/>
      <c r="J241" s="84"/>
      <c r="K241" s="85"/>
      <c r="L241" s="85"/>
      <c r="M241" s="214"/>
      <c r="N241" s="85"/>
      <c r="O241" s="86"/>
      <c r="P241" s="113">
        <f>IF(ISNA(MATCH(Transactions[[#This Row],[TransType]], TransType[TransType], 0)), 1, MATCH(Transactions[[#This Row],[TransType]], TransType[TransType], 0))</f>
        <v>11</v>
      </c>
      <c r="Q241"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14357.47</v>
      </c>
      <c r="R241" s="121">
        <f>Transactions[TotalAmnt] * INDEX(TransType[], Transactions[[#This Row],[TTR]], 4)</f>
        <v>14357.47</v>
      </c>
      <c r="S241" s="250">
        <f>IF('Config'!$B$2&lt;&gt;"Yes",0,ROUND(SUMIFS(nmTransCashImpact,nmTransAccount,"="&amp;A241,nmTransDate,"&lt;="&amp;B241,nmTransTransID,"&lt;="&amp;W241),2))</f>
        <v>23234.43</v>
      </c>
      <c r="T241" s="122">
        <f>IF(INDEX(TransType[], Transactions[[#This Row],[TTR]], 6)=0, 0, Transactions[[#This Row],[Qty]]*INDEX(TransType[], Transactions[[#This Row],[TTR]], 6)*IF(AND(Transactions[[#This Row],[Qty]]&lt;0, INDEX(TransType[], Transactions[[#This Row],[TTR]], 5)=-1), -1, 1))</f>
        <v>-378</v>
      </c>
      <c r="U241" s="252">
        <f>IF(Transactions[[#This Row],[Symbol]]="* Cash", 0,ROUND(SUMIFS(nmTransQtyChange,nmTransAccount,"="&amp;A241,nmTransDate,"&lt;="&amp;B241,nmTransSymbol,"="&amp;V241,nmTransTransID,"&lt;="&amp;W241),5))</f>
        <v>0</v>
      </c>
      <c r="V241" s="123" t="str">
        <f xml:space="preserve"> IF(ISNA(VLOOKUP(Transactions[[#This Row],[SymbolName]], SymbolAlias[#All],2,FALSE)), Transactions[[#This Row],[SymbolName]], VLOOKUP(Transactions[[#This Row],[SymbolName]], SymbolAlias[#All],2,FALSE) )</f>
        <v>VWO</v>
      </c>
      <c r="W241" s="124">
        <f>ROW()</f>
        <v>241</v>
      </c>
    </row>
    <row r="242" spans="1:23" hidden="1" x14ac:dyDescent="0.25">
      <c r="A242" s="239" t="s">
        <v>225</v>
      </c>
      <c r="B242" s="240">
        <v>42767</v>
      </c>
      <c r="C242" s="241" t="s">
        <v>96</v>
      </c>
      <c r="D242" s="78"/>
      <c r="E242" s="79" t="s">
        <v>47</v>
      </c>
      <c r="F242" s="80">
        <v>111</v>
      </c>
      <c r="G242" s="81">
        <v>209.17</v>
      </c>
      <c r="H242" s="82">
        <v>9.99</v>
      </c>
      <c r="I242" s="83"/>
      <c r="J242" s="84"/>
      <c r="K242" s="85"/>
      <c r="L242" s="85"/>
      <c r="M242" s="214"/>
      <c r="N242" s="85"/>
      <c r="O242" s="86"/>
      <c r="P242" s="113">
        <f>IF(ISNA(MATCH(Transactions[[#This Row],[TransType]], TransType[TransType], 0)), 1, MATCH(Transactions[[#This Row],[TransType]], TransType[TransType], 0))</f>
        <v>2</v>
      </c>
      <c r="Q242"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23227.86</v>
      </c>
      <c r="R242" s="121">
        <f>Transactions[TotalAmnt] * INDEX(TransType[], Transactions[[#This Row],[TTR]], 4)</f>
        <v>-23227.86</v>
      </c>
      <c r="S242" s="250">
        <f>IF('Config'!$B$2&lt;&gt;"Yes",0,ROUND(SUMIFS(nmTransCashImpact,nmTransAccount,"="&amp;A242,nmTransDate,"&lt;="&amp;B242,nmTransTransID,"&lt;="&amp;W242),2))</f>
        <v>6.57</v>
      </c>
      <c r="T242" s="122">
        <f>IF(INDEX(TransType[], Transactions[[#This Row],[TTR]], 6)=0, 0, Transactions[[#This Row],[Qty]]*INDEX(TransType[], Transactions[[#This Row],[TTR]], 6)*IF(AND(Transactions[[#This Row],[Qty]]&lt;0, INDEX(TransType[], Transactions[[#This Row],[TTR]], 5)=-1), -1, 1))</f>
        <v>111</v>
      </c>
      <c r="U242" s="252">
        <f>IF(Transactions[[#This Row],[Symbol]]="* Cash", 0,ROUND(SUMIFS(nmTransQtyChange,nmTransAccount,"="&amp;A242,nmTransDate,"&lt;="&amp;B242,nmTransSymbol,"="&amp;V242,nmTransTransID,"&lt;="&amp;W242),5))</f>
        <v>470</v>
      </c>
      <c r="V242" s="123" t="str">
        <f xml:space="preserve"> IF(ISNA(VLOOKUP(Transactions[[#This Row],[SymbolName]], SymbolAlias[#All],2,FALSE)), Transactions[[#This Row],[SymbolName]], VLOOKUP(Transactions[[#This Row],[SymbolName]], SymbolAlias[#All],2,FALSE) )</f>
        <v>VOO</v>
      </c>
      <c r="W242" s="124">
        <f>ROW()</f>
        <v>242</v>
      </c>
    </row>
    <row r="243" spans="1:23" hidden="1" x14ac:dyDescent="0.25">
      <c r="A243" s="239" t="s">
        <v>225</v>
      </c>
      <c r="B243" s="240">
        <v>42822</v>
      </c>
      <c r="C243" s="241" t="s">
        <v>108</v>
      </c>
      <c r="D243" s="78"/>
      <c r="E243" s="79" t="s">
        <v>47</v>
      </c>
      <c r="F243" s="80">
        <v>470</v>
      </c>
      <c r="G243" s="81">
        <v>469.06</v>
      </c>
      <c r="H243" s="82"/>
      <c r="I243" s="83"/>
      <c r="J243" s="84"/>
      <c r="K243" s="85"/>
      <c r="L243" s="85"/>
      <c r="M243" s="214"/>
      <c r="N243" s="85"/>
      <c r="O243" s="86"/>
      <c r="P243" s="113">
        <f>IF(ISNA(MATCH(Transactions[[#This Row],[TransType]], TransType[TransType], 0)), 1, MATCH(Transactions[[#This Row],[TransType]], TransType[TransType], 0))</f>
        <v>6</v>
      </c>
      <c r="Q243"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469.06</v>
      </c>
      <c r="R243" s="121">
        <f>Transactions[TotalAmnt] * INDEX(TransType[], Transactions[[#This Row],[TTR]], 4)</f>
        <v>469.06</v>
      </c>
      <c r="S243" s="250">
        <f>IF('Config'!$B$2&lt;&gt;"Yes",0,ROUND(SUMIFS(nmTransCashImpact,nmTransAccount,"="&amp;A243,nmTransDate,"&lt;="&amp;B243,nmTransTransID,"&lt;="&amp;W243),2))</f>
        <v>475.63</v>
      </c>
      <c r="T243" s="122">
        <f>IF(INDEX(TransType[], Transactions[[#This Row],[TTR]], 6)=0, 0, Transactions[[#This Row],[Qty]]*INDEX(TransType[], Transactions[[#This Row],[TTR]], 6)*IF(AND(Transactions[[#This Row],[Qty]]&lt;0, INDEX(TransType[], Transactions[[#This Row],[TTR]], 5)=-1), -1, 1))</f>
        <v>0</v>
      </c>
      <c r="U243" s="252">
        <f>IF(Transactions[[#This Row],[Symbol]]="* Cash", 0,ROUND(SUMIFS(nmTransQtyChange,nmTransAccount,"="&amp;A243,nmTransDate,"&lt;="&amp;B243,nmTransSymbol,"="&amp;V243,nmTransTransID,"&lt;="&amp;W243),5))</f>
        <v>470</v>
      </c>
      <c r="V243" s="123" t="str">
        <f xml:space="preserve"> IF(ISNA(VLOOKUP(Transactions[[#This Row],[SymbolName]], SymbolAlias[#All],2,FALSE)), Transactions[[#This Row],[SymbolName]], VLOOKUP(Transactions[[#This Row],[SymbolName]], SymbolAlias[#All],2,FALSE) )</f>
        <v>VOO</v>
      </c>
      <c r="W243" s="124">
        <f>ROW()</f>
        <v>243</v>
      </c>
    </row>
    <row r="244" spans="1:23" hidden="1" x14ac:dyDescent="0.25">
      <c r="A244" s="239" t="s">
        <v>225</v>
      </c>
      <c r="B244" s="240">
        <v>42822</v>
      </c>
      <c r="C244" s="241" t="s">
        <v>144</v>
      </c>
      <c r="D244" s="78"/>
      <c r="E244" s="79" t="s">
        <v>47</v>
      </c>
      <c r="F244" s="80">
        <v>470</v>
      </c>
      <c r="G244" s="81">
        <v>70.349999999999994</v>
      </c>
      <c r="H244" s="82"/>
      <c r="I244" s="83"/>
      <c r="J244" s="84"/>
      <c r="K244" s="85"/>
      <c r="L244" s="85"/>
      <c r="M244" s="214"/>
      <c r="N244" s="85"/>
      <c r="O244" s="86"/>
      <c r="P244" s="113">
        <f>IF(ISNA(MATCH(Transactions[[#This Row],[TransType]], TransType[TransType], 0)), 1, MATCH(Transactions[[#This Row],[TransType]], TransType[TransType], 0))</f>
        <v>17</v>
      </c>
      <c r="Q244"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70.349999999999994</v>
      </c>
      <c r="R244" s="121">
        <f>Transactions[TotalAmnt] * INDEX(TransType[], Transactions[[#This Row],[TTR]], 4)</f>
        <v>-70.349999999999994</v>
      </c>
      <c r="S244" s="250">
        <f>IF('Config'!$B$2&lt;&gt;"Yes",0,ROUND(SUMIFS(nmTransCashImpact,nmTransAccount,"="&amp;A244,nmTransDate,"&lt;="&amp;B244,nmTransTransID,"&lt;="&amp;W244),2))</f>
        <v>405.28</v>
      </c>
      <c r="T244" s="122">
        <f>IF(INDEX(TransType[], Transactions[[#This Row],[TTR]], 6)=0, 0, Transactions[[#This Row],[Qty]]*INDEX(TransType[], Transactions[[#This Row],[TTR]], 6)*IF(AND(Transactions[[#This Row],[Qty]]&lt;0, INDEX(TransType[], Transactions[[#This Row],[TTR]], 5)=-1), -1, 1))</f>
        <v>0</v>
      </c>
      <c r="U244" s="252">
        <f>IF(Transactions[[#This Row],[Symbol]]="* Cash", 0,ROUND(SUMIFS(nmTransQtyChange,nmTransAccount,"="&amp;A244,nmTransDate,"&lt;="&amp;B244,nmTransSymbol,"="&amp;V244,nmTransTransID,"&lt;="&amp;W244),5))</f>
        <v>470</v>
      </c>
      <c r="V244" s="123" t="str">
        <f xml:space="preserve"> IF(ISNA(VLOOKUP(Transactions[[#This Row],[SymbolName]], SymbolAlias[#All],2,FALSE)), Transactions[[#This Row],[SymbolName]], VLOOKUP(Transactions[[#This Row],[SymbolName]], SymbolAlias[#All],2,FALSE) )</f>
        <v>VOO</v>
      </c>
      <c r="W244" s="124">
        <f>ROW()</f>
        <v>244</v>
      </c>
    </row>
    <row r="245" spans="1:23" hidden="1" x14ac:dyDescent="0.25">
      <c r="A245" s="239" t="s">
        <v>225</v>
      </c>
      <c r="B245" s="240">
        <v>42915</v>
      </c>
      <c r="C245" s="241" t="s">
        <v>108</v>
      </c>
      <c r="D245" s="78"/>
      <c r="E245" s="79" t="s">
        <v>47</v>
      </c>
      <c r="F245" s="80">
        <v>470</v>
      </c>
      <c r="G245" s="81">
        <v>474.7</v>
      </c>
      <c r="H245" s="82"/>
      <c r="I245" s="83"/>
      <c r="J245" s="84"/>
      <c r="K245" s="85"/>
      <c r="L245" s="85"/>
      <c r="M245" s="214"/>
      <c r="N245" s="85"/>
      <c r="O245" s="86"/>
      <c r="P245" s="113">
        <f>IF(ISNA(MATCH(Transactions[[#This Row],[TransType]], TransType[TransType], 0)), 1, MATCH(Transactions[[#This Row],[TransType]], TransType[TransType], 0))</f>
        <v>6</v>
      </c>
      <c r="Q245"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474.7</v>
      </c>
      <c r="R245" s="121">
        <f>Transactions[TotalAmnt] * INDEX(TransType[], Transactions[[#This Row],[TTR]], 4)</f>
        <v>474.7</v>
      </c>
      <c r="S245" s="250">
        <f>IF('Config'!$B$2&lt;&gt;"Yes",0,ROUND(SUMIFS(nmTransCashImpact,nmTransAccount,"="&amp;A245,nmTransDate,"&lt;="&amp;B245,nmTransTransID,"&lt;="&amp;W245),2))</f>
        <v>879.98</v>
      </c>
      <c r="T245" s="122">
        <f>IF(INDEX(TransType[], Transactions[[#This Row],[TTR]], 6)=0, 0, Transactions[[#This Row],[Qty]]*INDEX(TransType[], Transactions[[#This Row],[TTR]], 6)*IF(AND(Transactions[[#This Row],[Qty]]&lt;0, INDEX(TransType[], Transactions[[#This Row],[TTR]], 5)=-1), -1, 1))</f>
        <v>0</v>
      </c>
      <c r="U245" s="252">
        <f>IF(Transactions[[#This Row],[Symbol]]="* Cash", 0,ROUND(SUMIFS(nmTransQtyChange,nmTransAccount,"="&amp;A245,nmTransDate,"&lt;="&amp;B245,nmTransSymbol,"="&amp;V245,nmTransTransID,"&lt;="&amp;W245),5))</f>
        <v>470</v>
      </c>
      <c r="V245" s="123" t="str">
        <f xml:space="preserve"> IF(ISNA(VLOOKUP(Transactions[[#This Row],[SymbolName]], SymbolAlias[#All],2,FALSE)), Transactions[[#This Row],[SymbolName]], VLOOKUP(Transactions[[#This Row],[SymbolName]], SymbolAlias[#All],2,FALSE) )</f>
        <v>VOO</v>
      </c>
      <c r="W245" s="124">
        <f>ROW()</f>
        <v>245</v>
      </c>
    </row>
    <row r="246" spans="1:23" hidden="1" x14ac:dyDescent="0.25">
      <c r="A246" s="239" t="s">
        <v>225</v>
      </c>
      <c r="B246" s="240">
        <v>42915</v>
      </c>
      <c r="C246" s="241" t="s">
        <v>144</v>
      </c>
      <c r="D246" s="78"/>
      <c r="E246" s="79" t="s">
        <v>47</v>
      </c>
      <c r="F246" s="80">
        <v>470</v>
      </c>
      <c r="G246" s="81">
        <v>71.2</v>
      </c>
      <c r="H246" s="82"/>
      <c r="I246" s="83"/>
      <c r="J246" s="84"/>
      <c r="K246" s="85"/>
      <c r="L246" s="85"/>
      <c r="M246" s="214"/>
      <c r="N246" s="85"/>
      <c r="O246" s="86"/>
      <c r="P246" s="113">
        <f>IF(ISNA(MATCH(Transactions[[#This Row],[TransType]], TransType[TransType], 0)), 1, MATCH(Transactions[[#This Row],[TransType]], TransType[TransType], 0))</f>
        <v>17</v>
      </c>
      <c r="Q246"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71.2</v>
      </c>
      <c r="R246" s="121">
        <f>Transactions[TotalAmnt] * INDEX(TransType[], Transactions[[#This Row],[TTR]], 4)</f>
        <v>-71.2</v>
      </c>
      <c r="S246" s="250">
        <f>IF('Config'!$B$2&lt;&gt;"Yes",0,ROUND(SUMIFS(nmTransCashImpact,nmTransAccount,"="&amp;A246,nmTransDate,"&lt;="&amp;B246,nmTransTransID,"&lt;="&amp;W246),2))</f>
        <v>808.78</v>
      </c>
      <c r="T246" s="122">
        <f>IF(INDEX(TransType[], Transactions[[#This Row],[TTR]], 6)=0, 0, Transactions[[#This Row],[Qty]]*INDEX(TransType[], Transactions[[#This Row],[TTR]], 6)*IF(AND(Transactions[[#This Row],[Qty]]&lt;0, INDEX(TransType[], Transactions[[#This Row],[TTR]], 5)=-1), -1, 1))</f>
        <v>0</v>
      </c>
      <c r="U246" s="252">
        <f>IF(Transactions[[#This Row],[Symbol]]="* Cash", 0,ROUND(SUMIFS(nmTransQtyChange,nmTransAccount,"="&amp;A246,nmTransDate,"&lt;="&amp;B246,nmTransSymbol,"="&amp;V246,nmTransTransID,"&lt;="&amp;W246),5))</f>
        <v>470</v>
      </c>
      <c r="V246" s="123" t="str">
        <f xml:space="preserve"> IF(ISNA(VLOOKUP(Transactions[[#This Row],[SymbolName]], SymbolAlias[#All],2,FALSE)), Transactions[[#This Row],[SymbolName]], VLOOKUP(Transactions[[#This Row],[SymbolName]], SymbolAlias[#All],2,FALSE) )</f>
        <v>VOO</v>
      </c>
      <c r="W246" s="124">
        <f>ROW()</f>
        <v>246</v>
      </c>
    </row>
    <row r="247" spans="1:23" hidden="1" x14ac:dyDescent="0.25">
      <c r="A247" s="239" t="s">
        <v>225</v>
      </c>
      <c r="B247" s="240">
        <v>43003</v>
      </c>
      <c r="C247" s="241" t="s">
        <v>108</v>
      </c>
      <c r="D247" s="78"/>
      <c r="E247" s="79" t="s">
        <v>47</v>
      </c>
      <c r="F247" s="80">
        <v>470</v>
      </c>
      <c r="G247" s="81">
        <v>552.72</v>
      </c>
      <c r="H247" s="82"/>
      <c r="I247" s="83"/>
      <c r="J247" s="84"/>
      <c r="K247" s="85"/>
      <c r="L247" s="85"/>
      <c r="M247" s="214"/>
      <c r="N247" s="85"/>
      <c r="O247" s="86"/>
      <c r="P247" s="113">
        <f>IF(ISNA(MATCH(Transactions[[#This Row],[TransType]], TransType[TransType], 0)), 1, MATCH(Transactions[[#This Row],[TransType]], TransType[TransType], 0))</f>
        <v>6</v>
      </c>
      <c r="Q247"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552.72</v>
      </c>
      <c r="R247" s="121">
        <f>Transactions[TotalAmnt] * INDEX(TransType[], Transactions[[#This Row],[TTR]], 4)</f>
        <v>552.72</v>
      </c>
      <c r="S247" s="250">
        <f>IF('Config'!$B$2&lt;&gt;"Yes",0,ROUND(SUMIFS(nmTransCashImpact,nmTransAccount,"="&amp;A247,nmTransDate,"&lt;="&amp;B247,nmTransTransID,"&lt;="&amp;W247),2))</f>
        <v>1361.5</v>
      </c>
      <c r="T247" s="122">
        <f>IF(INDEX(TransType[], Transactions[[#This Row],[TTR]], 6)=0, 0, Transactions[[#This Row],[Qty]]*INDEX(TransType[], Transactions[[#This Row],[TTR]], 6)*IF(AND(Transactions[[#This Row],[Qty]]&lt;0, INDEX(TransType[], Transactions[[#This Row],[TTR]], 5)=-1), -1, 1))</f>
        <v>0</v>
      </c>
      <c r="U247" s="252">
        <f>IF(Transactions[[#This Row],[Symbol]]="* Cash", 0,ROUND(SUMIFS(nmTransQtyChange,nmTransAccount,"="&amp;A247,nmTransDate,"&lt;="&amp;B247,nmTransSymbol,"="&amp;V247,nmTransTransID,"&lt;="&amp;W247),5))</f>
        <v>470</v>
      </c>
      <c r="V247" s="123" t="str">
        <f xml:space="preserve"> IF(ISNA(VLOOKUP(Transactions[[#This Row],[SymbolName]], SymbolAlias[#All],2,FALSE)), Transactions[[#This Row],[SymbolName]], VLOOKUP(Transactions[[#This Row],[SymbolName]], SymbolAlias[#All],2,FALSE) )</f>
        <v>VOO</v>
      </c>
      <c r="W247" s="124">
        <f>ROW()</f>
        <v>247</v>
      </c>
    </row>
    <row r="248" spans="1:23" hidden="1" x14ac:dyDescent="0.25">
      <c r="A248" s="239" t="s">
        <v>225</v>
      </c>
      <c r="B248" s="240">
        <v>43003</v>
      </c>
      <c r="C248" s="241" t="s">
        <v>144</v>
      </c>
      <c r="D248" s="78"/>
      <c r="E248" s="79" t="s">
        <v>47</v>
      </c>
      <c r="F248" s="80">
        <v>470</v>
      </c>
      <c r="G248" s="81">
        <v>82.9</v>
      </c>
      <c r="H248" s="82"/>
      <c r="I248" s="83"/>
      <c r="J248" s="84"/>
      <c r="K248" s="85"/>
      <c r="L248" s="85"/>
      <c r="M248" s="214"/>
      <c r="N248" s="85"/>
      <c r="O248" s="86"/>
      <c r="P248" s="113">
        <f>IF(ISNA(MATCH(Transactions[[#This Row],[TransType]], TransType[TransType], 0)), 1, MATCH(Transactions[[#This Row],[TransType]], TransType[TransType], 0))</f>
        <v>17</v>
      </c>
      <c r="Q248"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82.9</v>
      </c>
      <c r="R248" s="121">
        <f>Transactions[TotalAmnt] * INDEX(TransType[], Transactions[[#This Row],[TTR]], 4)</f>
        <v>-82.9</v>
      </c>
      <c r="S248" s="250">
        <f>IF('Config'!$B$2&lt;&gt;"Yes",0,ROUND(SUMIFS(nmTransCashImpact,nmTransAccount,"="&amp;A248,nmTransDate,"&lt;="&amp;B248,nmTransTransID,"&lt;="&amp;W248),2))</f>
        <v>1278.5999999999999</v>
      </c>
      <c r="T248" s="122">
        <f>IF(INDEX(TransType[], Transactions[[#This Row],[TTR]], 6)=0, 0, Transactions[[#This Row],[Qty]]*INDEX(TransType[], Transactions[[#This Row],[TTR]], 6)*IF(AND(Transactions[[#This Row],[Qty]]&lt;0, INDEX(TransType[], Transactions[[#This Row],[TTR]], 5)=-1), -1, 1))</f>
        <v>0</v>
      </c>
      <c r="U248" s="252">
        <f>IF(Transactions[[#This Row],[Symbol]]="* Cash", 0,ROUND(SUMIFS(nmTransQtyChange,nmTransAccount,"="&amp;A248,nmTransDate,"&lt;="&amp;B248,nmTransSymbol,"="&amp;V248,nmTransTransID,"&lt;="&amp;W248),5))</f>
        <v>470</v>
      </c>
      <c r="V248" s="123" t="str">
        <f xml:space="preserve"> IF(ISNA(VLOOKUP(Transactions[[#This Row],[SymbolName]], SymbolAlias[#All],2,FALSE)), Transactions[[#This Row],[SymbolName]], VLOOKUP(Transactions[[#This Row],[SymbolName]], SymbolAlias[#All],2,FALSE) )</f>
        <v>VOO</v>
      </c>
      <c r="W248" s="124">
        <f>ROW()</f>
        <v>248</v>
      </c>
    </row>
    <row r="249" spans="1:23" hidden="1" x14ac:dyDescent="0.25">
      <c r="A249" s="239" t="s">
        <v>225</v>
      </c>
      <c r="B249" s="240">
        <v>43098</v>
      </c>
      <c r="C249" s="241" t="s">
        <v>108</v>
      </c>
      <c r="D249" s="78"/>
      <c r="E249" s="79" t="s">
        <v>47</v>
      </c>
      <c r="F249" s="80">
        <v>470</v>
      </c>
      <c r="G249" s="81">
        <v>556.42999999999995</v>
      </c>
      <c r="H249" s="82"/>
      <c r="I249" s="83"/>
      <c r="J249" s="84"/>
      <c r="K249" s="85"/>
      <c r="L249" s="85"/>
      <c r="M249" s="214"/>
      <c r="N249" s="85"/>
      <c r="O249" s="86"/>
      <c r="P249" s="113">
        <f>IF(ISNA(MATCH(Transactions[[#This Row],[TransType]], TransType[TransType], 0)), 1, MATCH(Transactions[[#This Row],[TransType]], TransType[TransType], 0))</f>
        <v>6</v>
      </c>
      <c r="Q249"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556.42999999999995</v>
      </c>
      <c r="R249" s="121">
        <f>Transactions[TotalAmnt] * INDEX(TransType[], Transactions[[#This Row],[TTR]], 4)</f>
        <v>556.42999999999995</v>
      </c>
      <c r="S249" s="250">
        <f>IF('Config'!$B$2&lt;&gt;"Yes",0,ROUND(SUMIFS(nmTransCashImpact,nmTransAccount,"="&amp;A249,nmTransDate,"&lt;="&amp;B249,nmTransTransID,"&lt;="&amp;W249),2))</f>
        <v>1835.03</v>
      </c>
      <c r="T249" s="122">
        <f>IF(INDEX(TransType[], Transactions[[#This Row],[TTR]], 6)=0, 0, Transactions[[#This Row],[Qty]]*INDEX(TransType[], Transactions[[#This Row],[TTR]], 6)*IF(AND(Transactions[[#This Row],[Qty]]&lt;0, INDEX(TransType[], Transactions[[#This Row],[TTR]], 5)=-1), -1, 1))</f>
        <v>0</v>
      </c>
      <c r="U249" s="252">
        <f>IF(Transactions[[#This Row],[Symbol]]="* Cash", 0,ROUND(SUMIFS(nmTransQtyChange,nmTransAccount,"="&amp;A249,nmTransDate,"&lt;="&amp;B249,nmTransSymbol,"="&amp;V249,nmTransTransID,"&lt;="&amp;W249),5))</f>
        <v>470</v>
      </c>
      <c r="V249" s="123" t="str">
        <f xml:space="preserve"> IF(ISNA(VLOOKUP(Transactions[[#This Row],[SymbolName]], SymbolAlias[#All],2,FALSE)), Transactions[[#This Row],[SymbolName]], VLOOKUP(Transactions[[#This Row],[SymbolName]], SymbolAlias[#All],2,FALSE) )</f>
        <v>VOO</v>
      </c>
      <c r="W249" s="124">
        <f>ROW()</f>
        <v>249</v>
      </c>
    </row>
    <row r="250" spans="1:23" hidden="1" x14ac:dyDescent="0.25">
      <c r="A250" s="239" t="s">
        <v>225</v>
      </c>
      <c r="B250" s="240">
        <v>43098</v>
      </c>
      <c r="C250" s="241" t="s">
        <v>144</v>
      </c>
      <c r="D250" s="78"/>
      <c r="E250" s="79" t="s">
        <v>47</v>
      </c>
      <c r="F250" s="80">
        <v>470</v>
      </c>
      <c r="G250" s="81">
        <v>83.46</v>
      </c>
      <c r="H250" s="82"/>
      <c r="I250" s="83"/>
      <c r="J250" s="84"/>
      <c r="K250" s="85"/>
      <c r="L250" s="85"/>
      <c r="M250" s="214"/>
      <c r="N250" s="85"/>
      <c r="O250" s="86"/>
      <c r="P250" s="113">
        <f>IF(ISNA(MATCH(Transactions[[#This Row],[TransType]], TransType[TransType], 0)), 1, MATCH(Transactions[[#This Row],[TransType]], TransType[TransType], 0))</f>
        <v>17</v>
      </c>
      <c r="Q250"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83.46</v>
      </c>
      <c r="R250" s="121">
        <f>Transactions[TotalAmnt] * INDEX(TransType[], Transactions[[#This Row],[TTR]], 4)</f>
        <v>-83.46</v>
      </c>
      <c r="S250" s="250">
        <f>IF('Config'!$B$2&lt;&gt;"Yes",0,ROUND(SUMIFS(nmTransCashImpact,nmTransAccount,"="&amp;A250,nmTransDate,"&lt;="&amp;B250,nmTransTransID,"&lt;="&amp;W250),2))</f>
        <v>1751.57</v>
      </c>
      <c r="T250" s="122">
        <f>IF(INDEX(TransType[], Transactions[[#This Row],[TTR]], 6)=0, 0, Transactions[[#This Row],[Qty]]*INDEX(TransType[], Transactions[[#This Row],[TTR]], 6)*IF(AND(Transactions[[#This Row],[Qty]]&lt;0, INDEX(TransType[], Transactions[[#This Row],[TTR]], 5)=-1), -1, 1))</f>
        <v>0</v>
      </c>
      <c r="U250" s="252">
        <f>IF(Transactions[[#This Row],[Symbol]]="* Cash", 0,ROUND(SUMIFS(nmTransQtyChange,nmTransAccount,"="&amp;A250,nmTransDate,"&lt;="&amp;B250,nmTransSymbol,"="&amp;V250,nmTransTransID,"&lt;="&amp;W250),5))</f>
        <v>470</v>
      </c>
      <c r="V250" s="123" t="str">
        <f xml:space="preserve"> IF(ISNA(VLOOKUP(Transactions[[#This Row],[SymbolName]], SymbolAlias[#All],2,FALSE)), Transactions[[#This Row],[SymbolName]], VLOOKUP(Transactions[[#This Row],[SymbolName]], SymbolAlias[#All],2,FALSE) )</f>
        <v>VOO</v>
      </c>
      <c r="W250" s="124">
        <f>ROW()</f>
        <v>250</v>
      </c>
    </row>
    <row r="251" spans="1:23" hidden="1" x14ac:dyDescent="0.25">
      <c r="A251" s="239" t="s">
        <v>225</v>
      </c>
      <c r="B251" s="240">
        <v>43188</v>
      </c>
      <c r="C251" s="241" t="s">
        <v>108</v>
      </c>
      <c r="D251" s="78"/>
      <c r="E251" s="79" t="s">
        <v>47</v>
      </c>
      <c r="F251" s="80">
        <v>470</v>
      </c>
      <c r="G251" s="81">
        <v>509.34</v>
      </c>
      <c r="H251" s="82"/>
      <c r="I251" s="83"/>
      <c r="J251" s="84"/>
      <c r="K251" s="85"/>
      <c r="L251" s="85"/>
      <c r="M251" s="214"/>
      <c r="N251" s="85"/>
      <c r="O251" s="86"/>
      <c r="P251" s="113">
        <f>IF(ISNA(MATCH(Transactions[[#This Row],[TransType]], TransType[TransType], 0)), 1, MATCH(Transactions[[#This Row],[TransType]], TransType[TransType], 0))</f>
        <v>6</v>
      </c>
      <c r="Q251"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509.34</v>
      </c>
      <c r="R251" s="121">
        <f>Transactions[TotalAmnt] * INDEX(TransType[], Transactions[[#This Row],[TTR]], 4)</f>
        <v>509.34</v>
      </c>
      <c r="S251" s="250">
        <f>IF('Config'!$B$2&lt;&gt;"Yes",0,ROUND(SUMIFS(nmTransCashImpact,nmTransAccount,"="&amp;A251,nmTransDate,"&lt;="&amp;B251,nmTransTransID,"&lt;="&amp;W251),2))</f>
        <v>2260.91</v>
      </c>
      <c r="T251" s="122">
        <f>IF(INDEX(TransType[], Transactions[[#This Row],[TTR]], 6)=0, 0, Transactions[[#This Row],[Qty]]*INDEX(TransType[], Transactions[[#This Row],[TTR]], 6)*IF(AND(Transactions[[#This Row],[Qty]]&lt;0, INDEX(TransType[], Transactions[[#This Row],[TTR]], 5)=-1), -1, 1))</f>
        <v>0</v>
      </c>
      <c r="U251" s="252">
        <f>IF(Transactions[[#This Row],[Symbol]]="* Cash", 0,ROUND(SUMIFS(nmTransQtyChange,nmTransAccount,"="&amp;A251,nmTransDate,"&lt;="&amp;B251,nmTransSymbol,"="&amp;V251,nmTransTransID,"&lt;="&amp;W251),5))</f>
        <v>470</v>
      </c>
      <c r="V251" s="123" t="str">
        <f xml:space="preserve"> IF(ISNA(VLOOKUP(Transactions[[#This Row],[SymbolName]], SymbolAlias[#All],2,FALSE)), Transactions[[#This Row],[SymbolName]], VLOOKUP(Transactions[[#This Row],[SymbolName]], SymbolAlias[#All],2,FALSE) )</f>
        <v>VOO</v>
      </c>
      <c r="W251" s="124">
        <f>ROW()</f>
        <v>251</v>
      </c>
    </row>
    <row r="252" spans="1:23" hidden="1" x14ac:dyDescent="0.25">
      <c r="A252" s="239" t="s">
        <v>225</v>
      </c>
      <c r="B252" s="240">
        <v>43188</v>
      </c>
      <c r="C252" s="241" t="s">
        <v>144</v>
      </c>
      <c r="D252" s="78"/>
      <c r="E252" s="79" t="s">
        <v>47</v>
      </c>
      <c r="F252" s="80">
        <v>470</v>
      </c>
      <c r="G252" s="81">
        <v>76.400000000000006</v>
      </c>
      <c r="H252" s="82"/>
      <c r="I252" s="83"/>
      <c r="J252" s="84"/>
      <c r="K252" s="85"/>
      <c r="L252" s="85"/>
      <c r="M252" s="214"/>
      <c r="N252" s="85"/>
      <c r="O252" s="86"/>
      <c r="P252" s="113">
        <f>IF(ISNA(MATCH(Transactions[[#This Row],[TransType]], TransType[TransType], 0)), 1, MATCH(Transactions[[#This Row],[TransType]], TransType[TransType], 0))</f>
        <v>17</v>
      </c>
      <c r="Q252"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76.400000000000006</v>
      </c>
      <c r="R252" s="121">
        <f>Transactions[TotalAmnt] * INDEX(TransType[], Transactions[[#This Row],[TTR]], 4)</f>
        <v>-76.400000000000006</v>
      </c>
      <c r="S252" s="250">
        <f>IF('Config'!$B$2&lt;&gt;"Yes",0,ROUND(SUMIFS(nmTransCashImpact,nmTransAccount,"="&amp;A252,nmTransDate,"&lt;="&amp;B252,nmTransTransID,"&lt;="&amp;W252),2))</f>
        <v>2184.5100000000002</v>
      </c>
      <c r="T252" s="122">
        <f>IF(INDEX(TransType[], Transactions[[#This Row],[TTR]], 6)=0, 0, Transactions[[#This Row],[Qty]]*INDEX(TransType[], Transactions[[#This Row],[TTR]], 6)*IF(AND(Transactions[[#This Row],[Qty]]&lt;0, INDEX(TransType[], Transactions[[#This Row],[TTR]], 5)=-1), -1, 1))</f>
        <v>0</v>
      </c>
      <c r="U252" s="252">
        <f>IF(Transactions[[#This Row],[Symbol]]="* Cash", 0,ROUND(SUMIFS(nmTransQtyChange,nmTransAccount,"="&amp;A252,nmTransDate,"&lt;="&amp;B252,nmTransSymbol,"="&amp;V252,nmTransTransID,"&lt;="&amp;W252),5))</f>
        <v>470</v>
      </c>
      <c r="V252" s="123" t="str">
        <f xml:space="preserve"> IF(ISNA(VLOOKUP(Transactions[[#This Row],[SymbolName]], SymbolAlias[#All],2,FALSE)), Transactions[[#This Row],[SymbolName]], VLOOKUP(Transactions[[#This Row],[SymbolName]], SymbolAlias[#All],2,FALSE) )</f>
        <v>VOO</v>
      </c>
      <c r="W252" s="124">
        <f>ROW()</f>
        <v>252</v>
      </c>
    </row>
    <row r="253" spans="1:23" hidden="1" x14ac:dyDescent="0.25">
      <c r="A253" s="239" t="s">
        <v>225</v>
      </c>
      <c r="B253" s="240">
        <v>43284</v>
      </c>
      <c r="C253" s="241" t="s">
        <v>108</v>
      </c>
      <c r="D253" s="78"/>
      <c r="E253" s="79" t="s">
        <v>47</v>
      </c>
      <c r="F253" s="80">
        <v>470</v>
      </c>
      <c r="G253" s="81">
        <v>543.92999999999995</v>
      </c>
      <c r="H253" s="82"/>
      <c r="I253" s="83"/>
      <c r="J253" s="84"/>
      <c r="K253" s="85"/>
      <c r="L253" s="85"/>
      <c r="M253" s="214"/>
      <c r="N253" s="85"/>
      <c r="O253" s="86"/>
      <c r="P253" s="113">
        <f>IF(ISNA(MATCH(Transactions[[#This Row],[TransType]], TransType[TransType], 0)), 1, MATCH(Transactions[[#This Row],[TransType]], TransType[TransType], 0))</f>
        <v>6</v>
      </c>
      <c r="Q253"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543.92999999999995</v>
      </c>
      <c r="R253" s="121">
        <f>Transactions[TotalAmnt] * INDEX(TransType[], Transactions[[#This Row],[TTR]], 4)</f>
        <v>543.92999999999995</v>
      </c>
      <c r="S253" s="250">
        <f>IF('Config'!$B$2&lt;&gt;"Yes",0,ROUND(SUMIFS(nmTransCashImpact,nmTransAccount,"="&amp;A253,nmTransDate,"&lt;="&amp;B253,nmTransTransID,"&lt;="&amp;W253),2))</f>
        <v>2728.44</v>
      </c>
      <c r="T253" s="122">
        <f>IF(INDEX(TransType[], Transactions[[#This Row],[TTR]], 6)=0, 0, Transactions[[#This Row],[Qty]]*INDEX(TransType[], Transactions[[#This Row],[TTR]], 6)*IF(AND(Transactions[[#This Row],[Qty]]&lt;0, INDEX(TransType[], Transactions[[#This Row],[TTR]], 5)=-1), -1, 1))</f>
        <v>0</v>
      </c>
      <c r="U253" s="252">
        <f>IF(Transactions[[#This Row],[Symbol]]="* Cash", 0,ROUND(SUMIFS(nmTransQtyChange,nmTransAccount,"="&amp;A253,nmTransDate,"&lt;="&amp;B253,nmTransSymbol,"="&amp;V253,nmTransTransID,"&lt;="&amp;W253),5))</f>
        <v>470</v>
      </c>
      <c r="V253" s="123" t="str">
        <f xml:space="preserve"> IF(ISNA(VLOOKUP(Transactions[[#This Row],[SymbolName]], SymbolAlias[#All],2,FALSE)), Transactions[[#This Row],[SymbolName]], VLOOKUP(Transactions[[#This Row],[SymbolName]], SymbolAlias[#All],2,FALSE) )</f>
        <v>VOO</v>
      </c>
      <c r="W253" s="124">
        <f>ROW()</f>
        <v>253</v>
      </c>
    </row>
    <row r="254" spans="1:23" hidden="1" x14ac:dyDescent="0.25">
      <c r="A254" s="239" t="s">
        <v>225</v>
      </c>
      <c r="B254" s="240">
        <v>43284</v>
      </c>
      <c r="C254" s="241" t="s">
        <v>144</v>
      </c>
      <c r="D254" s="78"/>
      <c r="E254" s="79" t="s">
        <v>47</v>
      </c>
      <c r="F254" s="80">
        <v>470</v>
      </c>
      <c r="G254" s="81">
        <v>81.58</v>
      </c>
      <c r="H254" s="82"/>
      <c r="I254" s="83"/>
      <c r="J254" s="84"/>
      <c r="K254" s="85"/>
      <c r="L254" s="85"/>
      <c r="M254" s="214"/>
      <c r="N254" s="85"/>
      <c r="O254" s="86"/>
      <c r="P254" s="113">
        <f>IF(ISNA(MATCH(Transactions[[#This Row],[TransType]], TransType[TransType], 0)), 1, MATCH(Transactions[[#This Row],[TransType]], TransType[TransType], 0))</f>
        <v>17</v>
      </c>
      <c r="Q254"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81.58</v>
      </c>
      <c r="R254" s="121">
        <f>Transactions[TotalAmnt] * INDEX(TransType[], Transactions[[#This Row],[TTR]], 4)</f>
        <v>-81.58</v>
      </c>
      <c r="S254" s="250">
        <f>IF('Config'!$B$2&lt;&gt;"Yes",0,ROUND(SUMIFS(nmTransCashImpact,nmTransAccount,"="&amp;A254,nmTransDate,"&lt;="&amp;B254,nmTransTransID,"&lt;="&amp;W254),2))</f>
        <v>2646.86</v>
      </c>
      <c r="T254" s="122">
        <f>IF(INDEX(TransType[], Transactions[[#This Row],[TTR]], 6)=0, 0, Transactions[[#This Row],[Qty]]*INDEX(TransType[], Transactions[[#This Row],[TTR]], 6)*IF(AND(Transactions[[#This Row],[Qty]]&lt;0, INDEX(TransType[], Transactions[[#This Row],[TTR]], 5)=-1), -1, 1))</f>
        <v>0</v>
      </c>
      <c r="U254" s="252">
        <f>IF(Transactions[[#This Row],[Symbol]]="* Cash", 0,ROUND(SUMIFS(nmTransQtyChange,nmTransAccount,"="&amp;A254,nmTransDate,"&lt;="&amp;B254,nmTransSymbol,"="&amp;V254,nmTransTransID,"&lt;="&amp;W254),5))</f>
        <v>470</v>
      </c>
      <c r="V254" s="123" t="str">
        <f xml:space="preserve"> IF(ISNA(VLOOKUP(Transactions[[#This Row],[SymbolName]], SymbolAlias[#All],2,FALSE)), Transactions[[#This Row],[SymbolName]], VLOOKUP(Transactions[[#This Row],[SymbolName]], SymbolAlias[#All],2,FALSE) )</f>
        <v>VOO</v>
      </c>
      <c r="W254" s="124">
        <f>ROW()</f>
        <v>254</v>
      </c>
    </row>
    <row r="255" spans="1:23" hidden="1" x14ac:dyDescent="0.25">
      <c r="A255" s="239" t="s">
        <v>225</v>
      </c>
      <c r="B255" s="240">
        <v>43374</v>
      </c>
      <c r="C255" s="241" t="s">
        <v>108</v>
      </c>
      <c r="D255" s="78"/>
      <c r="E255" s="79" t="s">
        <v>47</v>
      </c>
      <c r="F255" s="80">
        <v>470</v>
      </c>
      <c r="G255" s="81">
        <v>567.15</v>
      </c>
      <c r="H255" s="82"/>
      <c r="I255" s="83"/>
      <c r="J255" s="84"/>
      <c r="K255" s="85"/>
      <c r="L255" s="85"/>
      <c r="M255" s="214"/>
      <c r="N255" s="85"/>
      <c r="O255" s="86"/>
      <c r="P255" s="113">
        <f>IF(ISNA(MATCH(Transactions[[#This Row],[TransType]], TransType[TransType], 0)), 1, MATCH(Transactions[[#This Row],[TransType]], TransType[TransType], 0))</f>
        <v>6</v>
      </c>
      <c r="Q255"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567.15</v>
      </c>
      <c r="R255" s="121">
        <f>Transactions[TotalAmnt] * INDEX(TransType[], Transactions[[#This Row],[TTR]], 4)</f>
        <v>567.15</v>
      </c>
      <c r="S255" s="250">
        <f>IF('Config'!$B$2&lt;&gt;"Yes",0,ROUND(SUMIFS(nmTransCashImpact,nmTransAccount,"="&amp;A255,nmTransDate,"&lt;="&amp;B255,nmTransTransID,"&lt;="&amp;W255),2))</f>
        <v>3214.01</v>
      </c>
      <c r="T255" s="122">
        <f>IF(INDEX(TransType[], Transactions[[#This Row],[TTR]], 6)=0, 0, Transactions[[#This Row],[Qty]]*INDEX(TransType[], Transactions[[#This Row],[TTR]], 6)*IF(AND(Transactions[[#This Row],[Qty]]&lt;0, INDEX(TransType[], Transactions[[#This Row],[TTR]], 5)=-1), -1, 1))</f>
        <v>0</v>
      </c>
      <c r="U255" s="252">
        <f>IF(Transactions[[#This Row],[Symbol]]="* Cash", 0,ROUND(SUMIFS(nmTransQtyChange,nmTransAccount,"="&amp;A255,nmTransDate,"&lt;="&amp;B255,nmTransSymbol,"="&amp;V255,nmTransTransID,"&lt;="&amp;W255),5))</f>
        <v>470</v>
      </c>
      <c r="V255" s="123" t="str">
        <f xml:space="preserve"> IF(ISNA(VLOOKUP(Transactions[[#This Row],[SymbolName]], SymbolAlias[#All],2,FALSE)), Transactions[[#This Row],[SymbolName]], VLOOKUP(Transactions[[#This Row],[SymbolName]], SymbolAlias[#All],2,FALSE) )</f>
        <v>VOO</v>
      </c>
      <c r="W255" s="124">
        <f>ROW()</f>
        <v>255</v>
      </c>
    </row>
    <row r="256" spans="1:23" hidden="1" x14ac:dyDescent="0.25">
      <c r="A256" s="239" t="s">
        <v>225</v>
      </c>
      <c r="B256" s="240">
        <v>43374</v>
      </c>
      <c r="C256" s="241" t="s">
        <v>144</v>
      </c>
      <c r="D256" s="78"/>
      <c r="E256" s="79" t="s">
        <v>47</v>
      </c>
      <c r="F256" s="80">
        <v>470</v>
      </c>
      <c r="G256" s="81">
        <v>85.07</v>
      </c>
      <c r="H256" s="82"/>
      <c r="I256" s="83"/>
      <c r="J256" s="84"/>
      <c r="K256" s="85"/>
      <c r="L256" s="85"/>
      <c r="M256" s="214"/>
      <c r="N256" s="85"/>
      <c r="O256" s="86"/>
      <c r="P256" s="113">
        <f>IF(ISNA(MATCH(Transactions[[#This Row],[TransType]], TransType[TransType], 0)), 1, MATCH(Transactions[[#This Row],[TransType]], TransType[TransType], 0))</f>
        <v>17</v>
      </c>
      <c r="Q256"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85.07</v>
      </c>
      <c r="R256" s="121">
        <f>Transactions[TotalAmnt] * INDEX(TransType[], Transactions[[#This Row],[TTR]], 4)</f>
        <v>-85.07</v>
      </c>
      <c r="S256" s="250">
        <f>IF('Config'!$B$2&lt;&gt;"Yes",0,ROUND(SUMIFS(nmTransCashImpact,nmTransAccount,"="&amp;A256,nmTransDate,"&lt;="&amp;B256,nmTransTransID,"&lt;="&amp;W256),2))</f>
        <v>3128.94</v>
      </c>
      <c r="T256" s="122">
        <f>IF(INDEX(TransType[], Transactions[[#This Row],[TTR]], 6)=0, 0, Transactions[[#This Row],[Qty]]*INDEX(TransType[], Transactions[[#This Row],[TTR]], 6)*IF(AND(Transactions[[#This Row],[Qty]]&lt;0, INDEX(TransType[], Transactions[[#This Row],[TTR]], 5)=-1), -1, 1))</f>
        <v>0</v>
      </c>
      <c r="U256" s="252">
        <f>IF(Transactions[[#This Row],[Symbol]]="* Cash", 0,ROUND(SUMIFS(nmTransQtyChange,nmTransAccount,"="&amp;A256,nmTransDate,"&lt;="&amp;B256,nmTransSymbol,"="&amp;V256,nmTransTransID,"&lt;="&amp;W256),5))</f>
        <v>470</v>
      </c>
      <c r="V256" s="123" t="str">
        <f xml:space="preserve"> IF(ISNA(VLOOKUP(Transactions[[#This Row],[SymbolName]], SymbolAlias[#All],2,FALSE)), Transactions[[#This Row],[SymbolName]], VLOOKUP(Transactions[[#This Row],[SymbolName]], SymbolAlias[#All],2,FALSE) )</f>
        <v>VOO</v>
      </c>
      <c r="W256" s="124">
        <f>ROW()</f>
        <v>256</v>
      </c>
    </row>
    <row r="257" spans="1:23" hidden="1" x14ac:dyDescent="0.25">
      <c r="A257" s="239" t="s">
        <v>225</v>
      </c>
      <c r="B257" s="240">
        <v>43454</v>
      </c>
      <c r="C257" s="241" t="s">
        <v>108</v>
      </c>
      <c r="D257" s="78"/>
      <c r="E257" s="79" t="s">
        <v>47</v>
      </c>
      <c r="F257" s="80">
        <v>470</v>
      </c>
      <c r="G257" s="81">
        <v>605.83000000000004</v>
      </c>
      <c r="H257" s="82"/>
      <c r="I257" s="83"/>
      <c r="J257" s="84"/>
      <c r="K257" s="85"/>
      <c r="L257" s="85"/>
      <c r="M257" s="214"/>
      <c r="N257" s="85"/>
      <c r="O257" s="86"/>
      <c r="P257" s="113">
        <f>IF(ISNA(MATCH(Transactions[[#This Row],[TransType]], TransType[TransType], 0)), 1, MATCH(Transactions[[#This Row],[TransType]], TransType[TransType], 0))</f>
        <v>6</v>
      </c>
      <c r="Q257"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605.83000000000004</v>
      </c>
      <c r="R257" s="121">
        <f>Transactions[TotalAmnt] * INDEX(TransType[], Transactions[[#This Row],[TTR]], 4)</f>
        <v>605.83000000000004</v>
      </c>
      <c r="S257" s="250">
        <f>IF('Config'!$B$2&lt;&gt;"Yes",0,ROUND(SUMIFS(nmTransCashImpact,nmTransAccount,"="&amp;A257,nmTransDate,"&lt;="&amp;B257,nmTransTransID,"&lt;="&amp;W257),2))</f>
        <v>3734.77</v>
      </c>
      <c r="T257" s="122">
        <f>IF(INDEX(TransType[], Transactions[[#This Row],[TTR]], 6)=0, 0, Transactions[[#This Row],[Qty]]*INDEX(TransType[], Transactions[[#This Row],[TTR]], 6)*IF(AND(Transactions[[#This Row],[Qty]]&lt;0, INDEX(TransType[], Transactions[[#This Row],[TTR]], 5)=-1), -1, 1))</f>
        <v>0</v>
      </c>
      <c r="U257" s="252">
        <f>IF(Transactions[[#This Row],[Symbol]]="* Cash", 0,ROUND(SUMIFS(nmTransQtyChange,nmTransAccount,"="&amp;A257,nmTransDate,"&lt;="&amp;B257,nmTransSymbol,"="&amp;V257,nmTransTransID,"&lt;="&amp;W257),5))</f>
        <v>470</v>
      </c>
      <c r="V257" s="123" t="str">
        <f xml:space="preserve"> IF(ISNA(VLOOKUP(Transactions[[#This Row],[SymbolName]], SymbolAlias[#All],2,FALSE)), Transactions[[#This Row],[SymbolName]], VLOOKUP(Transactions[[#This Row],[SymbolName]], SymbolAlias[#All],2,FALSE) )</f>
        <v>VOO</v>
      </c>
      <c r="W257" s="124">
        <f>ROW()</f>
        <v>257</v>
      </c>
    </row>
    <row r="258" spans="1:23" hidden="1" x14ac:dyDescent="0.25">
      <c r="A258" s="239" t="s">
        <v>225</v>
      </c>
      <c r="B258" s="240">
        <v>43454</v>
      </c>
      <c r="C258" s="241" t="s">
        <v>144</v>
      </c>
      <c r="D258" s="78"/>
      <c r="E258" s="79" t="s">
        <v>47</v>
      </c>
      <c r="F258" s="80">
        <v>470</v>
      </c>
      <c r="G258" s="81">
        <v>90.87</v>
      </c>
      <c r="H258" s="82"/>
      <c r="I258" s="83"/>
      <c r="J258" s="84"/>
      <c r="K258" s="85"/>
      <c r="L258" s="85"/>
      <c r="M258" s="214"/>
      <c r="N258" s="85"/>
      <c r="O258" s="86"/>
      <c r="P258" s="113">
        <f>IF(ISNA(MATCH(Transactions[[#This Row],[TransType]], TransType[TransType], 0)), 1, MATCH(Transactions[[#This Row],[TransType]], TransType[TransType], 0))</f>
        <v>17</v>
      </c>
      <c r="Q258"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90.87</v>
      </c>
      <c r="R258" s="121">
        <f>Transactions[TotalAmnt] * INDEX(TransType[], Transactions[[#This Row],[TTR]], 4)</f>
        <v>-90.87</v>
      </c>
      <c r="S258" s="250">
        <f>IF('Config'!$B$2&lt;&gt;"Yes",0,ROUND(SUMIFS(nmTransCashImpact,nmTransAccount,"="&amp;A258,nmTransDate,"&lt;="&amp;B258,nmTransTransID,"&lt;="&amp;W258),2))</f>
        <v>3643.9</v>
      </c>
      <c r="T258" s="122">
        <f>IF(INDEX(TransType[], Transactions[[#This Row],[TTR]], 6)=0, 0, Transactions[[#This Row],[Qty]]*INDEX(TransType[], Transactions[[#This Row],[TTR]], 6)*IF(AND(Transactions[[#This Row],[Qty]]&lt;0, INDEX(TransType[], Transactions[[#This Row],[TTR]], 5)=-1), -1, 1))</f>
        <v>0</v>
      </c>
      <c r="U258" s="252">
        <f>IF(Transactions[[#This Row],[Symbol]]="* Cash", 0,ROUND(SUMIFS(nmTransQtyChange,nmTransAccount,"="&amp;A258,nmTransDate,"&lt;="&amp;B258,nmTransSymbol,"="&amp;V258,nmTransTransID,"&lt;="&amp;W258),5))</f>
        <v>470</v>
      </c>
      <c r="V258" s="123" t="str">
        <f xml:space="preserve"> IF(ISNA(VLOOKUP(Transactions[[#This Row],[SymbolName]], SymbolAlias[#All],2,FALSE)), Transactions[[#This Row],[SymbolName]], VLOOKUP(Transactions[[#This Row],[SymbolName]], SymbolAlias[#All],2,FALSE) )</f>
        <v>VOO</v>
      </c>
      <c r="W258" s="124">
        <f>ROW()</f>
        <v>258</v>
      </c>
    </row>
    <row r="259" spans="1:23" hidden="1" x14ac:dyDescent="0.25">
      <c r="A259" s="239" t="s">
        <v>225</v>
      </c>
      <c r="B259" s="240">
        <v>43550</v>
      </c>
      <c r="C259" s="241" t="s">
        <v>144</v>
      </c>
      <c r="D259" s="180"/>
      <c r="E259" s="181" t="s">
        <v>46</v>
      </c>
      <c r="F259" s="182">
        <v>470</v>
      </c>
      <c r="G259" s="183">
        <v>102.58</v>
      </c>
      <c r="H259" s="184"/>
      <c r="I259" s="160"/>
      <c r="J259" s="185"/>
      <c r="K259" s="161"/>
      <c r="L259" s="161"/>
      <c r="M259" s="216"/>
      <c r="N259" s="161"/>
      <c r="O259" s="35"/>
      <c r="P259" s="144">
        <f>IF(ISNA(MATCH(Transactions[[#This Row],[TransType]], TransType[TransType], 0)), 1, MATCH(Transactions[[#This Row],[TransType]], TransType[TransType], 0))</f>
        <v>17</v>
      </c>
      <c r="Q259" s="14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102.58</v>
      </c>
      <c r="R259" s="148">
        <f>Transactions[TotalAmnt] * INDEX(TransType[], Transactions[[#This Row],[TTR]], 4)</f>
        <v>-102.58</v>
      </c>
      <c r="S259" s="143">
        <f>IF('Config'!$B$2&lt;&gt;"Yes",0,ROUND(SUMIFS(nmTransCashImpact,nmTransAccount,"="&amp;A259,nmTransDate,"&lt;="&amp;B259,nmTransTransID,"&lt;="&amp;W259),2))</f>
        <v>3541.32</v>
      </c>
      <c r="T259" s="150">
        <f>IF(INDEX(TransType[], Transactions[[#This Row],[TTR]], 6)=0, 0, Transactions[[#This Row],[Qty]]*INDEX(TransType[], Transactions[[#This Row],[TTR]], 6)*IF(AND(Transactions[[#This Row],[Qty]]&lt;0, INDEX(TransType[], Transactions[[#This Row],[TTR]], 5)=-1), -1, 1))</f>
        <v>0</v>
      </c>
      <c r="U259" s="152">
        <f>IF(Transactions[[#This Row],[Symbol]]="* Cash", 0,ROUND(SUMIFS(nmTransQtyChange,nmTransAccount,"="&amp;A259,nmTransDate,"&lt;="&amp;B259,nmTransSymbol,"="&amp;V259,nmTransTransID,"&lt;="&amp;W259),5))</f>
        <v>470</v>
      </c>
      <c r="V259" s="154" t="str">
        <f xml:space="preserve"> IF(ISNA(VLOOKUP(Transactions[[#This Row],[SymbolName]], SymbolAlias[#All],2,FALSE)), Transactions[[#This Row],[SymbolName]], VLOOKUP(Transactions[[#This Row],[SymbolName]], SymbolAlias[#All],2,FALSE) )</f>
        <v>VOO</v>
      </c>
      <c r="W259" s="156">
        <f>ROW()</f>
        <v>259</v>
      </c>
    </row>
    <row r="260" spans="1:23" hidden="1" x14ac:dyDescent="0.25">
      <c r="A260" s="239" t="s">
        <v>225</v>
      </c>
      <c r="B260" s="240">
        <v>43550</v>
      </c>
      <c r="C260" s="241" t="s">
        <v>108</v>
      </c>
      <c r="D260" s="180"/>
      <c r="E260" s="181" t="s">
        <v>46</v>
      </c>
      <c r="F260" s="182">
        <v>470</v>
      </c>
      <c r="G260" s="183">
        <v>683.9</v>
      </c>
      <c r="H260" s="184"/>
      <c r="I260" s="160"/>
      <c r="J260" s="185"/>
      <c r="K260" s="161"/>
      <c r="L260" s="161"/>
      <c r="M260" s="216"/>
      <c r="N260" s="161"/>
      <c r="O260" s="35"/>
      <c r="P260" s="144">
        <f>IF(ISNA(MATCH(Transactions[[#This Row],[TransType]], TransType[TransType], 0)), 1, MATCH(Transactions[[#This Row],[TransType]], TransType[TransType], 0))</f>
        <v>6</v>
      </c>
      <c r="Q260" s="14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683.9</v>
      </c>
      <c r="R260" s="148">
        <f>Transactions[TotalAmnt] * INDEX(TransType[], Transactions[[#This Row],[TTR]], 4)</f>
        <v>683.9</v>
      </c>
      <c r="S260" s="143">
        <f>IF('Config'!$B$2&lt;&gt;"Yes",0,ROUND(SUMIFS(nmTransCashImpact,nmTransAccount,"="&amp;A260,nmTransDate,"&lt;="&amp;B260,nmTransTransID,"&lt;="&amp;W260),2))</f>
        <v>4225.22</v>
      </c>
      <c r="T260" s="150">
        <f>IF(INDEX(TransType[], Transactions[[#This Row],[TTR]], 6)=0, 0, Transactions[[#This Row],[Qty]]*INDEX(TransType[], Transactions[[#This Row],[TTR]], 6)*IF(AND(Transactions[[#This Row],[Qty]]&lt;0, INDEX(TransType[], Transactions[[#This Row],[TTR]], 5)=-1), -1, 1))</f>
        <v>0</v>
      </c>
      <c r="U260" s="152">
        <f>IF(Transactions[[#This Row],[Symbol]]="* Cash", 0,ROUND(SUMIFS(nmTransQtyChange,nmTransAccount,"="&amp;A260,nmTransDate,"&lt;="&amp;B260,nmTransSymbol,"="&amp;V260,nmTransTransID,"&lt;="&amp;W260),5))</f>
        <v>470</v>
      </c>
      <c r="V260" s="154" t="str">
        <f xml:space="preserve"> IF(ISNA(VLOOKUP(Transactions[[#This Row],[SymbolName]], SymbolAlias[#All],2,FALSE)), Transactions[[#This Row],[SymbolName]], VLOOKUP(Transactions[[#This Row],[SymbolName]], SymbolAlias[#All],2,FALSE) )</f>
        <v>VOO</v>
      </c>
      <c r="W260" s="156">
        <f>ROW()</f>
        <v>260</v>
      </c>
    </row>
    <row r="261" spans="1:23" hidden="1" x14ac:dyDescent="0.25">
      <c r="A261" s="239" t="s">
        <v>225</v>
      </c>
      <c r="B261" s="240">
        <v>43558</v>
      </c>
      <c r="C261" s="241" t="s">
        <v>146</v>
      </c>
      <c r="D261" s="180"/>
      <c r="E261" s="181" t="s">
        <v>14</v>
      </c>
      <c r="F261" s="182">
        <v>1</v>
      </c>
      <c r="G261" s="183">
        <v>4200</v>
      </c>
      <c r="H261" s="184"/>
      <c r="I261" s="160"/>
      <c r="J261" s="185"/>
      <c r="K261" s="161"/>
      <c r="L261" s="161"/>
      <c r="M261" s="216"/>
      <c r="N261" s="161"/>
      <c r="O261" s="35"/>
      <c r="P261" s="144">
        <f>IF(ISNA(MATCH(Transactions[[#This Row],[TransType]], TransType[TransType], 0)), 1, MATCH(Transactions[[#This Row],[TransType]], TransType[TransType], 0))</f>
        <v>18</v>
      </c>
      <c r="Q261" s="14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4200</v>
      </c>
      <c r="R261" s="148">
        <f>Transactions[TotalAmnt] * INDEX(TransType[], Transactions[[#This Row],[TTR]], 4)</f>
        <v>-4200</v>
      </c>
      <c r="S261" s="143">
        <f>IF('Config'!$B$2&lt;&gt;"Yes",0,ROUND(SUMIFS(nmTransCashImpact,nmTransAccount,"="&amp;A261,nmTransDate,"&lt;="&amp;B261,nmTransTransID,"&lt;="&amp;W261),2))</f>
        <v>25.22</v>
      </c>
      <c r="T261" s="150">
        <f>IF(INDEX(TransType[], Transactions[[#This Row],[TTR]], 6)=0, 0, Transactions[[#This Row],[Qty]]*INDEX(TransType[], Transactions[[#This Row],[TTR]], 6)*IF(AND(Transactions[[#This Row],[Qty]]&lt;0, INDEX(TransType[], Transactions[[#This Row],[TTR]], 5)=-1), -1, 1))</f>
        <v>0</v>
      </c>
      <c r="U261" s="152">
        <f>IF(Transactions[[#This Row],[Symbol]]="* Cash", 0,ROUND(SUMIFS(nmTransQtyChange,nmTransAccount,"="&amp;A261,nmTransDate,"&lt;="&amp;B261,nmTransSymbol,"="&amp;V261,nmTransTransID,"&lt;="&amp;W261),5))</f>
        <v>0</v>
      </c>
      <c r="V261" s="154" t="str">
        <f xml:space="preserve"> IF(ISNA(VLOOKUP(Transactions[[#This Row],[SymbolName]], SymbolAlias[#All],2,FALSE)), Transactions[[#This Row],[SymbolName]], VLOOKUP(Transactions[[#This Row],[SymbolName]], SymbolAlias[#All],2,FALSE) )</f>
        <v>* Cash</v>
      </c>
      <c r="W261" s="156">
        <f>ROW()</f>
        <v>261</v>
      </c>
    </row>
    <row r="262" spans="1:23" hidden="1" x14ac:dyDescent="0.25">
      <c r="A262" s="239" t="s">
        <v>225</v>
      </c>
      <c r="B262" s="240">
        <v>43648</v>
      </c>
      <c r="C262" s="241" t="s">
        <v>108</v>
      </c>
      <c r="D262" s="180"/>
      <c r="E262" s="181" t="s">
        <v>47</v>
      </c>
      <c r="F262" s="182">
        <v>470</v>
      </c>
      <c r="G262" s="162">
        <v>651.37</v>
      </c>
      <c r="H262" s="184"/>
      <c r="I262" s="164"/>
      <c r="J262" s="185"/>
      <c r="K262" s="163"/>
      <c r="L262" s="163"/>
      <c r="M262" s="217"/>
      <c r="N262" s="163"/>
      <c r="O262" s="165"/>
      <c r="P262" s="144">
        <f>IF(ISNA(MATCH(Transactions[[#This Row],[TransType]], TransType[TransType], 0)), 1, MATCH(Transactions[[#This Row],[TransType]], TransType[TransType], 0))</f>
        <v>6</v>
      </c>
      <c r="Q262"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651.37</v>
      </c>
      <c r="R262" s="169">
        <f>Transactions[TotalAmnt] * INDEX(TransType[], Transactions[[#This Row],[TTR]], 4)</f>
        <v>651.37</v>
      </c>
      <c r="S262" s="186">
        <f>IF('Config'!$B$2&lt;&gt;"Yes",0,ROUND(SUMIFS(nmTransCashImpact,nmTransAccount,"="&amp;A262,nmTransDate,"&lt;="&amp;B262,nmTransTransID,"&lt;="&amp;W262),2))</f>
        <v>676.59</v>
      </c>
      <c r="T262" s="172">
        <f>IF(INDEX(TransType[], Transactions[[#This Row],[TTR]], 6)=0, 0, Transactions[[#This Row],[Qty]]*INDEX(TransType[], Transactions[[#This Row],[TTR]], 6)*IF(AND(Transactions[[#This Row],[Qty]]&lt;0, INDEX(TransType[], Transactions[[#This Row],[TTR]], 5)=-1), -1, 1))</f>
        <v>0</v>
      </c>
      <c r="U262" s="174">
        <f>IF(Transactions[[#This Row],[Symbol]]="* Cash", 0,ROUND(SUMIFS(nmTransQtyChange,nmTransAccount,"="&amp;A262,nmTransDate,"&lt;="&amp;B262,nmTransSymbol,"="&amp;V262,nmTransTransID,"&lt;="&amp;W262),5))</f>
        <v>470</v>
      </c>
      <c r="V262" s="176" t="str">
        <f xml:space="preserve"> IF(ISNA(VLOOKUP(Transactions[[#This Row],[SymbolName]], SymbolAlias[#All],2,FALSE)), Transactions[[#This Row],[SymbolName]], VLOOKUP(Transactions[[#This Row],[SymbolName]], SymbolAlias[#All],2,FALSE) )</f>
        <v>VOO</v>
      </c>
      <c r="W262" s="178">
        <f>ROW()</f>
        <v>262</v>
      </c>
    </row>
    <row r="263" spans="1:23" hidden="1" x14ac:dyDescent="0.25">
      <c r="A263" s="239" t="s">
        <v>225</v>
      </c>
      <c r="B263" s="240">
        <v>43648</v>
      </c>
      <c r="C263" s="241" t="s">
        <v>144</v>
      </c>
      <c r="D263" s="180"/>
      <c r="E263" s="181" t="s">
        <v>47</v>
      </c>
      <c r="F263" s="182">
        <v>470</v>
      </c>
      <c r="G263" s="162">
        <v>97.7</v>
      </c>
      <c r="H263" s="184"/>
      <c r="I263" s="164"/>
      <c r="J263" s="185"/>
      <c r="K263" s="163"/>
      <c r="L263" s="163"/>
      <c r="M263" s="217"/>
      <c r="N263" s="163"/>
      <c r="O263" s="165"/>
      <c r="P263" s="144">
        <f>IF(ISNA(MATCH(Transactions[[#This Row],[TransType]], TransType[TransType], 0)), 1, MATCH(Transactions[[#This Row],[TransType]], TransType[TransType], 0))</f>
        <v>17</v>
      </c>
      <c r="Q263"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97.7</v>
      </c>
      <c r="R263" s="169">
        <f>Transactions[TotalAmnt] * INDEX(TransType[], Transactions[[#This Row],[TTR]], 4)</f>
        <v>-97.7</v>
      </c>
      <c r="S263" s="186">
        <f>IF('Config'!$B$2&lt;&gt;"Yes",0,ROUND(SUMIFS(nmTransCashImpact,nmTransAccount,"="&amp;A263,nmTransDate,"&lt;="&amp;B263,nmTransTransID,"&lt;="&amp;W263),2))</f>
        <v>578.89</v>
      </c>
      <c r="T263" s="172">
        <f>IF(INDEX(TransType[], Transactions[[#This Row],[TTR]], 6)=0, 0, Transactions[[#This Row],[Qty]]*INDEX(TransType[], Transactions[[#This Row],[TTR]], 6)*IF(AND(Transactions[[#This Row],[Qty]]&lt;0, INDEX(TransType[], Transactions[[#This Row],[TTR]], 5)=-1), -1, 1))</f>
        <v>0</v>
      </c>
      <c r="U263" s="174">
        <f>IF(Transactions[[#This Row],[Symbol]]="* Cash", 0,ROUND(SUMIFS(nmTransQtyChange,nmTransAccount,"="&amp;A263,nmTransDate,"&lt;="&amp;B263,nmTransSymbol,"="&amp;V263,nmTransTransID,"&lt;="&amp;W263),5))</f>
        <v>470</v>
      </c>
      <c r="V263" s="176" t="str">
        <f xml:space="preserve"> IF(ISNA(VLOOKUP(Transactions[[#This Row],[SymbolName]], SymbolAlias[#All],2,FALSE)), Transactions[[#This Row],[SymbolName]], VLOOKUP(Transactions[[#This Row],[SymbolName]], SymbolAlias[#All],2,FALSE) )</f>
        <v>VOO</v>
      </c>
      <c r="W263" s="178">
        <f>ROW()</f>
        <v>263</v>
      </c>
    </row>
    <row r="264" spans="1:23" hidden="1" x14ac:dyDescent="0.25">
      <c r="A264" s="239" t="s">
        <v>225</v>
      </c>
      <c r="B264" s="240">
        <v>43739</v>
      </c>
      <c r="C264" s="241" t="s">
        <v>108</v>
      </c>
      <c r="D264" s="180"/>
      <c r="E264" s="181" t="s">
        <v>47</v>
      </c>
      <c r="F264" s="182">
        <v>470</v>
      </c>
      <c r="G264" s="162">
        <v>611.66</v>
      </c>
      <c r="H264" s="184"/>
      <c r="I264" s="164"/>
      <c r="J264" s="185"/>
      <c r="K264" s="163"/>
      <c r="L264" s="163"/>
      <c r="M264" s="217"/>
      <c r="N264" s="163"/>
      <c r="O264" s="165"/>
      <c r="P264" s="144">
        <f>IF(ISNA(MATCH(Transactions[[#This Row],[TransType]], TransType[TransType], 0)), 1, MATCH(Transactions[[#This Row],[TransType]], TransType[TransType], 0))</f>
        <v>6</v>
      </c>
      <c r="Q264"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611.66</v>
      </c>
      <c r="R264" s="169">
        <f>Transactions[TotalAmnt] * INDEX(TransType[], Transactions[[#This Row],[TTR]], 4)</f>
        <v>611.66</v>
      </c>
      <c r="S264" s="186">
        <f>IF('Config'!$B$2&lt;&gt;"Yes",0,ROUND(SUMIFS(nmTransCashImpact,nmTransAccount,"="&amp;A264,nmTransDate,"&lt;="&amp;B264,nmTransTransID,"&lt;="&amp;W264),2))</f>
        <v>1190.55</v>
      </c>
      <c r="T264" s="172">
        <f>IF(INDEX(TransType[], Transactions[[#This Row],[TTR]], 6)=0, 0, Transactions[[#This Row],[Qty]]*INDEX(TransType[], Transactions[[#This Row],[TTR]], 6)*IF(AND(Transactions[[#This Row],[Qty]]&lt;0, INDEX(TransType[], Transactions[[#This Row],[TTR]], 5)=-1), -1, 1))</f>
        <v>0</v>
      </c>
      <c r="U264" s="174">
        <f>IF(Transactions[[#This Row],[Symbol]]="* Cash", 0,ROUND(SUMIFS(nmTransQtyChange,nmTransAccount,"="&amp;A264,nmTransDate,"&lt;="&amp;B264,nmTransSymbol,"="&amp;V264,nmTransTransID,"&lt;="&amp;W264),5))</f>
        <v>470</v>
      </c>
      <c r="V264" s="176" t="str">
        <f xml:space="preserve"> IF(ISNA(VLOOKUP(Transactions[[#This Row],[SymbolName]], SymbolAlias[#All],2,FALSE)), Transactions[[#This Row],[SymbolName]], VLOOKUP(Transactions[[#This Row],[SymbolName]], SymbolAlias[#All],2,FALSE) )</f>
        <v>VOO</v>
      </c>
      <c r="W264" s="178">
        <f>ROW()</f>
        <v>264</v>
      </c>
    </row>
    <row r="265" spans="1:23" hidden="1" x14ac:dyDescent="0.25">
      <c r="A265" s="239" t="s">
        <v>225</v>
      </c>
      <c r="B265" s="240">
        <v>43739</v>
      </c>
      <c r="C265" s="241" t="s">
        <v>144</v>
      </c>
      <c r="D265" s="180"/>
      <c r="E265" s="181" t="s">
        <v>47</v>
      </c>
      <c r="F265" s="182">
        <v>470</v>
      </c>
      <c r="G265" s="162">
        <v>91.74</v>
      </c>
      <c r="H265" s="184"/>
      <c r="I265" s="164"/>
      <c r="J265" s="185"/>
      <c r="K265" s="163"/>
      <c r="L265" s="163"/>
      <c r="M265" s="217"/>
      <c r="N265" s="163"/>
      <c r="O265" s="165"/>
      <c r="P265" s="144">
        <f>IF(ISNA(MATCH(Transactions[[#This Row],[TransType]], TransType[TransType], 0)), 1, MATCH(Transactions[[#This Row],[TransType]], TransType[TransType], 0))</f>
        <v>17</v>
      </c>
      <c r="Q265"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91.74</v>
      </c>
      <c r="R265" s="169">
        <f>Transactions[TotalAmnt] * INDEX(TransType[], Transactions[[#This Row],[TTR]], 4)</f>
        <v>-91.74</v>
      </c>
      <c r="S265" s="186">
        <f>IF('Config'!$B$2&lt;&gt;"Yes",0,ROUND(SUMIFS(nmTransCashImpact,nmTransAccount,"="&amp;A265,nmTransDate,"&lt;="&amp;B265,nmTransTransID,"&lt;="&amp;W265),2))</f>
        <v>1098.81</v>
      </c>
      <c r="T265" s="172">
        <f>IF(INDEX(TransType[], Transactions[[#This Row],[TTR]], 6)=0, 0, Transactions[[#This Row],[Qty]]*INDEX(TransType[], Transactions[[#This Row],[TTR]], 6)*IF(AND(Transactions[[#This Row],[Qty]]&lt;0, INDEX(TransType[], Transactions[[#This Row],[TTR]], 5)=-1), -1, 1))</f>
        <v>0</v>
      </c>
      <c r="U265" s="174">
        <f>IF(Transactions[[#This Row],[Symbol]]="* Cash", 0,ROUND(SUMIFS(nmTransQtyChange,nmTransAccount,"="&amp;A265,nmTransDate,"&lt;="&amp;B265,nmTransSymbol,"="&amp;V265,nmTransTransID,"&lt;="&amp;W265),5))</f>
        <v>470</v>
      </c>
      <c r="V265" s="176" t="str">
        <f xml:space="preserve"> IF(ISNA(VLOOKUP(Transactions[[#This Row],[SymbolName]], SymbolAlias[#All],2,FALSE)), Transactions[[#This Row],[SymbolName]], VLOOKUP(Transactions[[#This Row],[SymbolName]], SymbolAlias[#All],2,FALSE) )</f>
        <v>VOO</v>
      </c>
      <c r="W265" s="178">
        <f>ROW()</f>
        <v>265</v>
      </c>
    </row>
    <row r="266" spans="1:23" hidden="1" x14ac:dyDescent="0.25">
      <c r="A266" s="239" t="s">
        <v>225</v>
      </c>
      <c r="B266" s="240">
        <v>43826</v>
      </c>
      <c r="C266" s="241" t="s">
        <v>108</v>
      </c>
      <c r="D266" s="242"/>
      <c r="E266" s="243" t="s">
        <v>47</v>
      </c>
      <c r="F266" s="244">
        <v>470</v>
      </c>
      <c r="G266" s="192">
        <v>671.4</v>
      </c>
      <c r="H266" s="245"/>
      <c r="I266" s="194"/>
      <c r="J266" s="246"/>
      <c r="K266" s="193"/>
      <c r="L266" s="193"/>
      <c r="M266" s="219"/>
      <c r="N266" s="193"/>
      <c r="O266" s="195"/>
      <c r="P266" s="144">
        <f>IF(ISNA(MATCH(Transactions[[#This Row],[TransType]], TransType[TransType], 0)), 1, MATCH(Transactions[[#This Row],[TransType]], TransType[TransType], 0))</f>
        <v>6</v>
      </c>
      <c r="Q266"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671.4</v>
      </c>
      <c r="R266" s="199">
        <f>Transactions[TotalAmnt] * INDEX(TransType[], Transactions[[#This Row],[TTR]], 4)</f>
        <v>671.4</v>
      </c>
      <c r="S266" s="247">
        <f>IF('Config'!$B$2&lt;&gt;"Yes",0,ROUND(SUMIFS(nmTransCashImpact,nmTransAccount,"="&amp;A266,nmTransDate,"&lt;="&amp;B266,nmTransTransID,"&lt;="&amp;W266),2))</f>
        <v>1770.21</v>
      </c>
      <c r="T266" s="202">
        <f>IF(INDEX(TransType[], Transactions[[#This Row],[TTR]], 6)=0, 0, Transactions[[#This Row],[Qty]]*INDEX(TransType[], Transactions[[#This Row],[TTR]], 6)*IF(AND(Transactions[[#This Row],[Qty]]&lt;0, INDEX(TransType[], Transactions[[#This Row],[TTR]], 5)=-1), -1, 1))</f>
        <v>0</v>
      </c>
      <c r="U266" s="204">
        <f>IF(Transactions[[#This Row],[Symbol]]="* Cash", 0,ROUND(SUMIFS(nmTransQtyChange,nmTransAccount,"="&amp;A266,nmTransDate,"&lt;="&amp;B266,nmTransSymbol,"="&amp;V266,nmTransTransID,"&lt;="&amp;W266),5))</f>
        <v>470</v>
      </c>
      <c r="V266" s="206" t="str">
        <f xml:space="preserve"> IF(ISNA(VLOOKUP(Transactions[[#This Row],[SymbolName]], SymbolAlias[#All],2,FALSE)), Transactions[[#This Row],[SymbolName]], VLOOKUP(Transactions[[#This Row],[SymbolName]], SymbolAlias[#All],2,FALSE) )</f>
        <v>VOO</v>
      </c>
      <c r="W266" s="208">
        <f>ROW()</f>
        <v>266</v>
      </c>
    </row>
    <row r="267" spans="1:23" hidden="1" x14ac:dyDescent="0.25">
      <c r="A267" s="239" t="s">
        <v>225</v>
      </c>
      <c r="B267" s="240">
        <v>43826</v>
      </c>
      <c r="C267" s="241" t="s">
        <v>144</v>
      </c>
      <c r="D267" s="242"/>
      <c r="E267" s="243" t="s">
        <v>47</v>
      </c>
      <c r="F267" s="244">
        <v>470</v>
      </c>
      <c r="G267" s="192">
        <v>100.71</v>
      </c>
      <c r="H267" s="245"/>
      <c r="I267" s="194"/>
      <c r="J267" s="246"/>
      <c r="K267" s="193"/>
      <c r="L267" s="193"/>
      <c r="M267" s="219"/>
      <c r="N267" s="193"/>
      <c r="O267" s="195"/>
      <c r="P267" s="144">
        <f>IF(ISNA(MATCH(Transactions[[#This Row],[TransType]], TransType[TransType], 0)), 1, MATCH(Transactions[[#This Row],[TransType]], TransType[TransType], 0))</f>
        <v>17</v>
      </c>
      <c r="Q267"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100.71</v>
      </c>
      <c r="R267" s="199">
        <f>Transactions[TotalAmnt] * INDEX(TransType[], Transactions[[#This Row],[TTR]], 4)</f>
        <v>-100.71</v>
      </c>
      <c r="S267" s="247">
        <f>IF('Config'!$B$2&lt;&gt;"Yes",0,ROUND(SUMIFS(nmTransCashImpact,nmTransAccount,"="&amp;A267,nmTransDate,"&lt;="&amp;B267,nmTransTransID,"&lt;="&amp;W267),2))</f>
        <v>1669.5</v>
      </c>
      <c r="T267" s="202">
        <f>IF(INDEX(TransType[], Transactions[[#This Row],[TTR]], 6)=0, 0, Transactions[[#This Row],[Qty]]*INDEX(TransType[], Transactions[[#This Row],[TTR]], 6)*IF(AND(Transactions[[#This Row],[Qty]]&lt;0, INDEX(TransType[], Transactions[[#This Row],[TTR]], 5)=-1), -1, 1))</f>
        <v>0</v>
      </c>
      <c r="U267" s="204">
        <f>IF(Transactions[[#This Row],[Symbol]]="* Cash", 0,ROUND(SUMIFS(nmTransQtyChange,nmTransAccount,"="&amp;A267,nmTransDate,"&lt;="&amp;B267,nmTransSymbol,"="&amp;V267,nmTransTransID,"&lt;="&amp;W267),5))</f>
        <v>470</v>
      </c>
      <c r="V267" s="206" t="str">
        <f xml:space="preserve"> IF(ISNA(VLOOKUP(Transactions[[#This Row],[SymbolName]], SymbolAlias[#All],2,FALSE)), Transactions[[#This Row],[SymbolName]], VLOOKUP(Transactions[[#This Row],[SymbolName]], SymbolAlias[#All],2,FALSE) )</f>
        <v>VOO</v>
      </c>
      <c r="W267" s="208">
        <f>ROW()</f>
        <v>267</v>
      </c>
    </row>
    <row r="268" spans="1:23" hidden="1" x14ac:dyDescent="0.25">
      <c r="A268" s="239" t="s">
        <v>225</v>
      </c>
      <c r="B268" s="240">
        <v>43903</v>
      </c>
      <c r="C268" s="241" t="s">
        <v>108</v>
      </c>
      <c r="D268" s="242"/>
      <c r="E268" s="243" t="s">
        <v>47</v>
      </c>
      <c r="F268" s="244">
        <v>470</v>
      </c>
      <c r="G268" s="192">
        <v>553.66</v>
      </c>
      <c r="H268" s="245"/>
      <c r="I268" s="194"/>
      <c r="J268" s="246"/>
      <c r="K268" s="193"/>
      <c r="L268" s="193"/>
      <c r="M268" s="219"/>
      <c r="N268" s="193"/>
      <c r="O268" s="195"/>
      <c r="P268" s="144">
        <f>IF(ISNA(MATCH(Transactions[[#This Row],[TransType]], TransType[TransType], 0)), 1, MATCH(Transactions[[#This Row],[TransType]], TransType[TransType], 0))</f>
        <v>6</v>
      </c>
      <c r="Q268"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553.66</v>
      </c>
      <c r="R268" s="199">
        <f>Transactions[TotalAmnt] * INDEX(TransType[], Transactions[[#This Row],[TTR]], 4)</f>
        <v>553.66</v>
      </c>
      <c r="S268" s="247">
        <f>IF('Config'!$B$2&lt;&gt;"Yes",0,ROUND(SUMIFS(nmTransCashImpact,nmTransAccount,"="&amp;A268,nmTransDate,"&lt;="&amp;B268,nmTransTransID,"&lt;="&amp;W268),2))</f>
        <v>2223.16</v>
      </c>
      <c r="T268" s="202">
        <f>IF(INDEX(TransType[], Transactions[[#This Row],[TTR]], 6)=0, 0, Transactions[[#This Row],[Qty]]*INDEX(TransType[], Transactions[[#This Row],[TTR]], 6)*IF(AND(Transactions[[#This Row],[Qty]]&lt;0, INDEX(TransType[], Transactions[[#This Row],[TTR]], 5)=-1), -1, 1))</f>
        <v>0</v>
      </c>
      <c r="U268" s="204">
        <f>IF(Transactions[[#This Row],[Symbol]]="* Cash", 0,ROUND(SUMIFS(nmTransQtyChange,nmTransAccount,"="&amp;A268,nmTransDate,"&lt;="&amp;B268,nmTransSymbol,"="&amp;V268,nmTransTransID,"&lt;="&amp;W268),5))</f>
        <v>470</v>
      </c>
      <c r="V268" s="206" t="str">
        <f xml:space="preserve"> IF(ISNA(VLOOKUP(Transactions[[#This Row],[SymbolName]], SymbolAlias[#All],2,FALSE)), Transactions[[#This Row],[SymbolName]], VLOOKUP(Transactions[[#This Row],[SymbolName]], SymbolAlias[#All],2,FALSE) )</f>
        <v>VOO</v>
      </c>
      <c r="W268" s="208">
        <f>ROW()</f>
        <v>268</v>
      </c>
    </row>
    <row r="269" spans="1:23" hidden="1" x14ac:dyDescent="0.25">
      <c r="A269" s="239" t="s">
        <v>225</v>
      </c>
      <c r="B269" s="240">
        <v>43903</v>
      </c>
      <c r="C269" s="241" t="s">
        <v>144</v>
      </c>
      <c r="D269" s="242"/>
      <c r="E269" s="243" t="s">
        <v>47</v>
      </c>
      <c r="F269" s="244">
        <v>470</v>
      </c>
      <c r="G269" s="192">
        <v>83.04</v>
      </c>
      <c r="H269" s="245"/>
      <c r="I269" s="194"/>
      <c r="J269" s="246"/>
      <c r="K269" s="193"/>
      <c r="L269" s="193"/>
      <c r="M269" s="219"/>
      <c r="N269" s="193"/>
      <c r="O269" s="195"/>
      <c r="P269" s="144">
        <f>IF(ISNA(MATCH(Transactions[[#This Row],[TransType]], TransType[TransType], 0)), 1, MATCH(Transactions[[#This Row],[TransType]], TransType[TransType], 0))</f>
        <v>17</v>
      </c>
      <c r="Q269"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83.04</v>
      </c>
      <c r="R269" s="199">
        <f>Transactions[TotalAmnt] * INDEX(TransType[], Transactions[[#This Row],[TTR]], 4)</f>
        <v>-83.04</v>
      </c>
      <c r="S269" s="247">
        <f>IF('Config'!$B$2&lt;&gt;"Yes",0,ROUND(SUMIFS(nmTransCashImpact,nmTransAccount,"="&amp;A269,nmTransDate,"&lt;="&amp;B269,nmTransTransID,"&lt;="&amp;W269),2))</f>
        <v>2140.12</v>
      </c>
      <c r="T269" s="202">
        <f>IF(INDEX(TransType[], Transactions[[#This Row],[TTR]], 6)=0, 0, Transactions[[#This Row],[Qty]]*INDEX(TransType[], Transactions[[#This Row],[TTR]], 6)*IF(AND(Transactions[[#This Row],[Qty]]&lt;0, INDEX(TransType[], Transactions[[#This Row],[TTR]], 5)=-1), -1, 1))</f>
        <v>0</v>
      </c>
      <c r="U269" s="204">
        <f>IF(Transactions[[#This Row],[Symbol]]="* Cash", 0,ROUND(SUMIFS(nmTransQtyChange,nmTransAccount,"="&amp;A269,nmTransDate,"&lt;="&amp;B269,nmTransSymbol,"="&amp;V269,nmTransTransID,"&lt;="&amp;W269),5))</f>
        <v>470</v>
      </c>
      <c r="V269" s="206" t="str">
        <f xml:space="preserve"> IF(ISNA(VLOOKUP(Transactions[[#This Row],[SymbolName]], SymbolAlias[#All],2,FALSE)), Transactions[[#This Row],[SymbolName]], VLOOKUP(Transactions[[#This Row],[SymbolName]], SymbolAlias[#All],2,FALSE) )</f>
        <v>VOO</v>
      </c>
      <c r="W269" s="208">
        <f>ROW()</f>
        <v>269</v>
      </c>
    </row>
    <row r="270" spans="1:23" hidden="1" x14ac:dyDescent="0.25">
      <c r="A270" s="239" t="s">
        <v>225</v>
      </c>
      <c r="B270" s="240">
        <v>44014</v>
      </c>
      <c r="C270" s="241" t="s">
        <v>108</v>
      </c>
      <c r="D270" s="253"/>
      <c r="E270" s="137" t="s">
        <v>47</v>
      </c>
      <c r="F270" s="254">
        <v>470</v>
      </c>
      <c r="G270" s="255">
        <v>673.65</v>
      </c>
      <c r="H270" s="256"/>
      <c r="I270" s="257"/>
      <c r="J270" s="258"/>
      <c r="K270" s="259"/>
      <c r="L270" s="259"/>
      <c r="M270" s="260"/>
      <c r="N270" s="259"/>
      <c r="O270" s="261"/>
      <c r="P270" s="144">
        <f>IF(ISNA(MATCH(Transactions[[#This Row],[TransType]], TransType[TransType], 0)), 1, MATCH(Transactions[[#This Row],[TransType]], TransType[TransType], 0))</f>
        <v>6</v>
      </c>
      <c r="Q270"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673.65</v>
      </c>
      <c r="R270" s="263">
        <f>Transactions[TotalAmnt] * INDEX(TransType[], Transactions[[#This Row],[TTR]], 4)</f>
        <v>673.65</v>
      </c>
      <c r="S270" s="264">
        <f>IF('Config'!$B$2&lt;&gt;"Yes",0,ROUND(SUMIFS(nmTransCashImpact,nmTransAccount,"="&amp;A270,nmTransDate,"&lt;="&amp;B270,nmTransTransID,"&lt;="&amp;W270),2))</f>
        <v>2813.77</v>
      </c>
      <c r="T270" s="265">
        <f>IF(INDEX(TransType[], Transactions[[#This Row],[TTR]], 6)=0, 0, Transactions[[#This Row],[Qty]]*INDEX(TransType[], Transactions[[#This Row],[TTR]], 6)*IF(AND(Transactions[[#This Row],[Qty]]&lt;0, INDEX(TransType[], Transactions[[#This Row],[TTR]], 5)=-1), -1, 1))</f>
        <v>0</v>
      </c>
      <c r="U270" s="266">
        <f>IF(Transactions[[#This Row],[Symbol]]="* Cash", 0,ROUND(SUMIFS(nmTransQtyChange,nmTransAccount,"="&amp;A270,nmTransDate,"&lt;="&amp;B270,nmTransSymbol,"="&amp;V270,nmTransTransID,"&lt;="&amp;W270),5))</f>
        <v>470</v>
      </c>
      <c r="V270" s="267" t="str">
        <f xml:space="preserve"> IF(ISNA(VLOOKUP(Transactions[[#This Row],[SymbolName]], SymbolAlias[#All],2,FALSE)), Transactions[[#This Row],[SymbolName]], VLOOKUP(Transactions[[#This Row],[SymbolName]], SymbolAlias[#All],2,FALSE) )</f>
        <v>VOO</v>
      </c>
      <c r="W270" s="268">
        <f>ROW()</f>
        <v>270</v>
      </c>
    </row>
    <row r="271" spans="1:23" hidden="1" x14ac:dyDescent="0.25">
      <c r="A271" s="239" t="s">
        <v>225</v>
      </c>
      <c r="B271" s="240">
        <v>44014</v>
      </c>
      <c r="C271" s="241" t="s">
        <v>144</v>
      </c>
      <c r="D271" s="253"/>
      <c r="E271" s="137" t="s">
        <v>47</v>
      </c>
      <c r="F271" s="254">
        <v>470</v>
      </c>
      <c r="G271" s="255">
        <v>101.04</v>
      </c>
      <c r="H271" s="256"/>
      <c r="I271" s="257"/>
      <c r="J271" s="258"/>
      <c r="K271" s="259"/>
      <c r="L271" s="259"/>
      <c r="M271" s="260"/>
      <c r="N271" s="259"/>
      <c r="O271" s="261"/>
      <c r="P271" s="144">
        <f>IF(ISNA(MATCH(Transactions[[#This Row],[TransType]], TransType[TransType], 0)), 1, MATCH(Transactions[[#This Row],[TransType]], TransType[TransType], 0))</f>
        <v>17</v>
      </c>
      <c r="Q271"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101.04</v>
      </c>
      <c r="R271" s="263">
        <f>Transactions[TotalAmnt] * INDEX(TransType[], Transactions[[#This Row],[TTR]], 4)</f>
        <v>-101.04</v>
      </c>
      <c r="S271" s="264">
        <f>IF('Config'!$B$2&lt;&gt;"Yes",0,ROUND(SUMIFS(nmTransCashImpact,nmTransAccount,"="&amp;A271,nmTransDate,"&lt;="&amp;B271,nmTransTransID,"&lt;="&amp;W271),2))</f>
        <v>2712.73</v>
      </c>
      <c r="T271" s="265">
        <f>IF(INDEX(TransType[], Transactions[[#This Row],[TTR]], 6)=0, 0, Transactions[[#This Row],[Qty]]*INDEX(TransType[], Transactions[[#This Row],[TTR]], 6)*IF(AND(Transactions[[#This Row],[Qty]]&lt;0, INDEX(TransType[], Transactions[[#This Row],[TTR]], 5)=-1), -1, 1))</f>
        <v>0</v>
      </c>
      <c r="U271" s="266">
        <f>IF(Transactions[[#This Row],[Symbol]]="* Cash", 0,ROUND(SUMIFS(nmTransQtyChange,nmTransAccount,"="&amp;A271,nmTransDate,"&lt;="&amp;B271,nmTransSymbol,"="&amp;V271,nmTransTransID,"&lt;="&amp;W271),5))</f>
        <v>470</v>
      </c>
      <c r="V271" s="267" t="str">
        <f xml:space="preserve"> IF(ISNA(VLOOKUP(Transactions[[#This Row],[SymbolName]], SymbolAlias[#All],2,FALSE)), Transactions[[#This Row],[SymbolName]], VLOOKUP(Transactions[[#This Row],[SymbolName]], SymbolAlias[#All],2,FALSE) )</f>
        <v>VOO</v>
      </c>
      <c r="W271" s="268">
        <f>ROW()</f>
        <v>271</v>
      </c>
    </row>
    <row r="272" spans="1:23" hidden="1" x14ac:dyDescent="0.25">
      <c r="A272" s="239" t="s">
        <v>225</v>
      </c>
      <c r="B272" s="240">
        <v>44106</v>
      </c>
      <c r="C272" s="241" t="s">
        <v>108</v>
      </c>
      <c r="D272" s="275"/>
      <c r="E272" s="137" t="s">
        <v>47</v>
      </c>
      <c r="F272" s="276">
        <v>470</v>
      </c>
      <c r="G272" s="277">
        <v>615</v>
      </c>
      <c r="H272" s="278"/>
      <c r="I272" s="279"/>
      <c r="J272" s="280"/>
      <c r="K272" s="281"/>
      <c r="L272" s="281"/>
      <c r="M272" s="282"/>
      <c r="N272" s="281"/>
      <c r="O272" s="283"/>
      <c r="P272" s="144">
        <f>IF(ISNA(MATCH(Transactions[[#This Row],[TransType]], TransType[TransType], 0)), 1, MATCH(Transactions[[#This Row],[TransType]], TransType[TransType], 0))</f>
        <v>6</v>
      </c>
      <c r="Q272"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615</v>
      </c>
      <c r="R272" s="285">
        <f>Transactions[TotalAmnt] * INDEX(TransType[], Transactions[[#This Row],[TTR]], 4)</f>
        <v>615</v>
      </c>
      <c r="S272" s="286">
        <f>IF('Config'!$B$2&lt;&gt;"Yes",0,ROUND(SUMIFS(nmTransCashImpact,nmTransAccount,"="&amp;A272,nmTransDate,"&lt;="&amp;B272,nmTransTransID,"&lt;="&amp;W272),2))</f>
        <v>3327.73</v>
      </c>
      <c r="T272" s="287">
        <f>IF(INDEX(TransType[], Transactions[[#This Row],[TTR]], 6)=0, 0, Transactions[[#This Row],[Qty]]*INDEX(TransType[], Transactions[[#This Row],[TTR]], 6)*IF(AND(Transactions[[#This Row],[Qty]]&lt;0, INDEX(TransType[], Transactions[[#This Row],[TTR]], 5)=-1), -1, 1))</f>
        <v>0</v>
      </c>
      <c r="U272" s="288">
        <f>IF(Transactions[[#This Row],[Symbol]]="* Cash", 0,ROUND(SUMIFS(nmTransQtyChange,nmTransAccount,"="&amp;A272,nmTransDate,"&lt;="&amp;B272,nmTransSymbol,"="&amp;V272,nmTransTransID,"&lt;="&amp;W272),5))</f>
        <v>470</v>
      </c>
      <c r="V272" s="289" t="str">
        <f xml:space="preserve"> IF(ISNA(VLOOKUP(Transactions[[#This Row],[SymbolName]], SymbolAlias[#All],2,FALSE)), Transactions[[#This Row],[SymbolName]], VLOOKUP(Transactions[[#This Row],[SymbolName]], SymbolAlias[#All],2,FALSE) )</f>
        <v>VOO</v>
      </c>
      <c r="W272" s="290">
        <f>ROW()</f>
        <v>272</v>
      </c>
    </row>
    <row r="273" spans="1:23" hidden="1" x14ac:dyDescent="0.25">
      <c r="A273" s="239" t="s">
        <v>225</v>
      </c>
      <c r="B273" s="240">
        <v>44106</v>
      </c>
      <c r="C273" s="241" t="s">
        <v>144</v>
      </c>
      <c r="D273" s="275"/>
      <c r="E273" s="137" t="s">
        <v>47</v>
      </c>
      <c r="F273" s="276">
        <v>470</v>
      </c>
      <c r="G273" s="277">
        <v>92.25</v>
      </c>
      <c r="H273" s="278"/>
      <c r="I273" s="279"/>
      <c r="J273" s="280"/>
      <c r="K273" s="281"/>
      <c r="L273" s="281"/>
      <c r="M273" s="282"/>
      <c r="N273" s="281"/>
      <c r="O273" s="283"/>
      <c r="P273" s="144">
        <f>IF(ISNA(MATCH(Transactions[[#This Row],[TransType]], TransType[TransType], 0)), 1, MATCH(Transactions[[#This Row],[TransType]], TransType[TransType], 0))</f>
        <v>17</v>
      </c>
      <c r="Q273"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92.25</v>
      </c>
      <c r="R273" s="285">
        <f>Transactions[TotalAmnt] * INDEX(TransType[], Transactions[[#This Row],[TTR]], 4)</f>
        <v>-92.25</v>
      </c>
      <c r="S273" s="286">
        <f>IF('Config'!$B$2&lt;&gt;"Yes",0,ROUND(SUMIFS(nmTransCashImpact,nmTransAccount,"="&amp;A273,nmTransDate,"&lt;="&amp;B273,nmTransTransID,"&lt;="&amp;W273),2))</f>
        <v>3235.48</v>
      </c>
      <c r="T273" s="287">
        <f>IF(INDEX(TransType[], Transactions[[#This Row],[TTR]], 6)=0, 0, Transactions[[#This Row],[Qty]]*INDEX(TransType[], Transactions[[#This Row],[TTR]], 6)*IF(AND(Transactions[[#This Row],[Qty]]&lt;0, INDEX(TransType[], Transactions[[#This Row],[TTR]], 5)=-1), -1, 1))</f>
        <v>0</v>
      </c>
      <c r="U273" s="288">
        <f>IF(Transactions[[#This Row],[Symbol]]="* Cash", 0,ROUND(SUMIFS(nmTransQtyChange,nmTransAccount,"="&amp;A273,nmTransDate,"&lt;="&amp;B273,nmTransSymbol,"="&amp;V273,nmTransTransID,"&lt;="&amp;W273),5))</f>
        <v>470</v>
      </c>
      <c r="V273" s="289" t="str">
        <f xml:space="preserve"> IF(ISNA(VLOOKUP(Transactions[[#This Row],[SymbolName]], SymbolAlias[#All],2,FALSE)), Transactions[[#This Row],[SymbolName]], VLOOKUP(Transactions[[#This Row],[SymbolName]], SymbolAlias[#All],2,FALSE) )</f>
        <v>VOO</v>
      </c>
      <c r="W273" s="290">
        <f>ROW()</f>
        <v>273</v>
      </c>
    </row>
    <row r="274" spans="1:23" hidden="1" x14ac:dyDescent="0.25">
      <c r="A274" s="239" t="s">
        <v>225</v>
      </c>
      <c r="B274" s="240">
        <v>44174</v>
      </c>
      <c r="C274" s="241" t="s">
        <v>146</v>
      </c>
      <c r="D274" s="275"/>
      <c r="E274" s="137" t="s">
        <v>14</v>
      </c>
      <c r="F274" s="276">
        <v>1</v>
      </c>
      <c r="G274" s="277">
        <v>3235.48</v>
      </c>
      <c r="H274" s="278"/>
      <c r="I274" s="279"/>
      <c r="J274" s="280"/>
      <c r="K274" s="281"/>
      <c r="L274" s="281"/>
      <c r="M274" s="282"/>
      <c r="N274" s="281"/>
      <c r="O274" s="283"/>
      <c r="P274" s="144">
        <f>IF(ISNA(MATCH(Transactions[[#This Row],[TransType]], TransType[TransType], 0)), 1, MATCH(Transactions[[#This Row],[TransType]], TransType[TransType], 0))</f>
        <v>18</v>
      </c>
      <c r="Q274"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3235.48</v>
      </c>
      <c r="R274" s="285">
        <f>Transactions[TotalAmnt] * INDEX(TransType[], Transactions[[#This Row],[TTR]], 4)</f>
        <v>-3235.48</v>
      </c>
      <c r="S274" s="286">
        <f>IF('Config'!$B$2&lt;&gt;"Yes",0,ROUND(SUMIFS(nmTransCashImpact,nmTransAccount,"="&amp;A274,nmTransDate,"&lt;="&amp;B274,nmTransTransID,"&lt;="&amp;W274),2))</f>
        <v>0</v>
      </c>
      <c r="T274" s="287">
        <f>IF(INDEX(TransType[], Transactions[[#This Row],[TTR]], 6)=0, 0, Transactions[[#This Row],[Qty]]*INDEX(TransType[], Transactions[[#This Row],[TTR]], 6)*IF(AND(Transactions[[#This Row],[Qty]]&lt;0, INDEX(TransType[], Transactions[[#This Row],[TTR]], 5)=-1), -1, 1))</f>
        <v>0</v>
      </c>
      <c r="U274" s="288">
        <f>IF(Transactions[[#This Row],[Symbol]]="* Cash", 0,ROUND(SUMIFS(nmTransQtyChange,nmTransAccount,"="&amp;A274,nmTransDate,"&lt;="&amp;B274,nmTransSymbol,"="&amp;V274,nmTransTransID,"&lt;="&amp;W274),5))</f>
        <v>0</v>
      </c>
      <c r="V274" s="289" t="str">
        <f xml:space="preserve"> IF(ISNA(VLOOKUP(Transactions[[#This Row],[SymbolName]], SymbolAlias[#All],2,FALSE)), Transactions[[#This Row],[SymbolName]], VLOOKUP(Transactions[[#This Row],[SymbolName]], SymbolAlias[#All],2,FALSE) )</f>
        <v>* Cash</v>
      </c>
      <c r="W274" s="290">
        <f>ROW()</f>
        <v>274</v>
      </c>
    </row>
    <row r="275" spans="1:23" hidden="1" x14ac:dyDescent="0.25">
      <c r="A275" s="239" t="s">
        <v>225</v>
      </c>
      <c r="B275" s="240">
        <v>44194</v>
      </c>
      <c r="C275" s="241" t="s">
        <v>108</v>
      </c>
      <c r="D275" s="275"/>
      <c r="E275" s="137" t="s">
        <v>47</v>
      </c>
      <c r="F275" s="276">
        <v>470</v>
      </c>
      <c r="G275" s="277">
        <v>649.96</v>
      </c>
      <c r="H275" s="278"/>
      <c r="I275" s="279"/>
      <c r="J275" s="280"/>
      <c r="K275" s="281"/>
      <c r="L275" s="281"/>
      <c r="M275" s="282"/>
      <c r="N275" s="281"/>
      <c r="O275" s="283"/>
      <c r="P275" s="144">
        <f>IF(ISNA(MATCH(Transactions[[#This Row],[TransType]], TransType[TransType], 0)), 1, MATCH(Transactions[[#This Row],[TransType]], TransType[TransType], 0))</f>
        <v>6</v>
      </c>
      <c r="Q275"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649.96</v>
      </c>
      <c r="R275" s="285">
        <f>Transactions[TotalAmnt] * INDEX(TransType[], Transactions[[#This Row],[TTR]], 4)</f>
        <v>649.96</v>
      </c>
      <c r="S275" s="286">
        <f>IF('Config'!$B$2&lt;&gt;"Yes",0,ROUND(SUMIFS(nmTransCashImpact,nmTransAccount,"="&amp;A275,nmTransDate,"&lt;="&amp;B275,nmTransTransID,"&lt;="&amp;W275),2))</f>
        <v>649.96</v>
      </c>
      <c r="T275" s="287">
        <f>IF(INDEX(TransType[], Transactions[[#This Row],[TTR]], 6)=0, 0, Transactions[[#This Row],[Qty]]*INDEX(TransType[], Transactions[[#This Row],[TTR]], 6)*IF(AND(Transactions[[#This Row],[Qty]]&lt;0, INDEX(TransType[], Transactions[[#This Row],[TTR]], 5)=-1), -1, 1))</f>
        <v>0</v>
      </c>
      <c r="U275" s="288">
        <f>IF(Transactions[[#This Row],[Symbol]]="* Cash", 0,ROUND(SUMIFS(nmTransQtyChange,nmTransAccount,"="&amp;A275,nmTransDate,"&lt;="&amp;B275,nmTransSymbol,"="&amp;V275,nmTransTransID,"&lt;="&amp;W275),5))</f>
        <v>470</v>
      </c>
      <c r="V275" s="289" t="str">
        <f xml:space="preserve"> IF(ISNA(VLOOKUP(Transactions[[#This Row],[SymbolName]], SymbolAlias[#All],2,FALSE)), Transactions[[#This Row],[SymbolName]], VLOOKUP(Transactions[[#This Row],[SymbolName]], SymbolAlias[#All],2,FALSE) )</f>
        <v>VOO</v>
      </c>
      <c r="W275" s="290">
        <f>ROW()</f>
        <v>275</v>
      </c>
    </row>
    <row r="276" spans="1:23" hidden="1" x14ac:dyDescent="0.25">
      <c r="A276" s="239" t="s">
        <v>225</v>
      </c>
      <c r="B276" s="240">
        <v>44194</v>
      </c>
      <c r="C276" s="241" t="s">
        <v>144</v>
      </c>
      <c r="D276" s="275"/>
      <c r="E276" s="137" t="s">
        <v>47</v>
      </c>
      <c r="F276" s="276">
        <v>470</v>
      </c>
      <c r="G276" s="277">
        <v>97.49</v>
      </c>
      <c r="H276" s="278"/>
      <c r="I276" s="279"/>
      <c r="J276" s="280"/>
      <c r="K276" s="281"/>
      <c r="L276" s="281"/>
      <c r="M276" s="282"/>
      <c r="N276" s="281"/>
      <c r="O276" s="283"/>
      <c r="P276" s="144">
        <f>IF(ISNA(MATCH(Transactions[[#This Row],[TransType]], TransType[TransType], 0)), 1, MATCH(Transactions[[#This Row],[TransType]], TransType[TransType], 0))</f>
        <v>17</v>
      </c>
      <c r="Q276"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97.49</v>
      </c>
      <c r="R276" s="285">
        <f>Transactions[TotalAmnt] * INDEX(TransType[], Transactions[[#This Row],[TTR]], 4)</f>
        <v>-97.49</v>
      </c>
      <c r="S276" s="286">
        <f>IF('Config'!$B$2&lt;&gt;"Yes",0,ROUND(SUMIFS(nmTransCashImpact,nmTransAccount,"="&amp;A276,nmTransDate,"&lt;="&amp;B276,nmTransTransID,"&lt;="&amp;W276),2))</f>
        <v>552.47</v>
      </c>
      <c r="T276" s="287">
        <f>IF(INDEX(TransType[], Transactions[[#This Row],[TTR]], 6)=0, 0, Transactions[[#This Row],[Qty]]*INDEX(TransType[], Transactions[[#This Row],[TTR]], 6)*IF(AND(Transactions[[#This Row],[Qty]]&lt;0, INDEX(TransType[], Transactions[[#This Row],[TTR]], 5)=-1), -1, 1))</f>
        <v>0</v>
      </c>
      <c r="U276" s="288">
        <f>IF(Transactions[[#This Row],[Symbol]]="* Cash", 0,ROUND(SUMIFS(nmTransQtyChange,nmTransAccount,"="&amp;A276,nmTransDate,"&lt;="&amp;B276,nmTransSymbol,"="&amp;V276,nmTransTransID,"&lt;="&amp;W276),5))</f>
        <v>470</v>
      </c>
      <c r="V276" s="289" t="str">
        <f xml:space="preserve"> IF(ISNA(VLOOKUP(Transactions[[#This Row],[SymbolName]], SymbolAlias[#All],2,FALSE)), Transactions[[#This Row],[SymbolName]], VLOOKUP(Transactions[[#This Row],[SymbolName]], SymbolAlias[#All],2,FALSE) )</f>
        <v>VOO</v>
      </c>
      <c r="W276" s="290">
        <f>ROW()</f>
        <v>276</v>
      </c>
    </row>
    <row r="277" spans="1:23" hidden="1" x14ac:dyDescent="0.25">
      <c r="A277" s="239" t="s">
        <v>225</v>
      </c>
      <c r="B277" s="240">
        <v>44210</v>
      </c>
      <c r="C277" s="241" t="s">
        <v>100</v>
      </c>
      <c r="D277" s="292"/>
      <c r="E277" s="137" t="s">
        <v>14</v>
      </c>
      <c r="F277" s="293">
        <v>1</v>
      </c>
      <c r="G277" s="294">
        <v>3235.48</v>
      </c>
      <c r="H277" s="295"/>
      <c r="I277" s="296"/>
      <c r="J277" s="297"/>
      <c r="K277" s="298"/>
      <c r="L277" s="298"/>
      <c r="M277" s="299"/>
      <c r="N277" s="298"/>
      <c r="O277" s="300"/>
      <c r="P277" s="144">
        <f>IF(ISNA(MATCH(Transactions[[#This Row],[TransType]], TransType[TransType], 0)), 1, MATCH(Transactions[[#This Row],[TransType]], TransType[TransType], 0))</f>
        <v>4</v>
      </c>
      <c r="Q277" s="301">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3235.48</v>
      </c>
      <c r="R277" s="302">
        <f>Transactions[TotalAmnt] * INDEX(TransType[], Transactions[[#This Row],[TTR]], 4)</f>
        <v>3235.48</v>
      </c>
      <c r="S277" s="303">
        <f>IF('Config'!$B$2&lt;&gt;"Yes",0,ROUND(SUMIFS(nmTransCashImpact,nmTransAccount,"="&amp;A277,nmTransDate,"&lt;="&amp;B277,nmTransTransID,"&lt;="&amp;W277),2))</f>
        <v>3787.95</v>
      </c>
      <c r="T277" s="304">
        <f>IF(INDEX(TransType[], Transactions[[#This Row],[TTR]], 6)=0, 0, Transactions[[#This Row],[Qty]]*INDEX(TransType[], Transactions[[#This Row],[TTR]], 6)*IF(AND(Transactions[[#This Row],[Qty]]&lt;0, INDEX(TransType[], Transactions[[#This Row],[TTR]], 5)=-1), -1, 1))</f>
        <v>0</v>
      </c>
      <c r="U277" s="305">
        <f>IF(Transactions[[#This Row],[Symbol]]="* Cash", 0,ROUND(SUMIFS(nmTransQtyChange,nmTransAccount,"="&amp;A277,nmTransDate,"&lt;="&amp;B277,nmTransSymbol,"="&amp;V277,nmTransTransID,"&lt;="&amp;W277),5))</f>
        <v>0</v>
      </c>
      <c r="V277" s="306" t="str">
        <f xml:space="preserve"> IF(ISNA(VLOOKUP(Transactions[[#This Row],[SymbolName]], SymbolAlias[#All],2,FALSE)), Transactions[[#This Row],[SymbolName]], VLOOKUP(Transactions[[#This Row],[SymbolName]], SymbolAlias[#All],2,FALSE) )</f>
        <v>* Cash</v>
      </c>
      <c r="W277" s="307">
        <f>ROW()</f>
        <v>277</v>
      </c>
    </row>
    <row r="278" spans="1:23" hidden="1" x14ac:dyDescent="0.25">
      <c r="A278" s="239" t="s">
        <v>225</v>
      </c>
      <c r="B278" s="240">
        <v>44214</v>
      </c>
      <c r="C278" s="241" t="s">
        <v>146</v>
      </c>
      <c r="D278" s="292"/>
      <c r="E278" s="137" t="s">
        <v>14</v>
      </c>
      <c r="F278" s="293">
        <v>1</v>
      </c>
      <c r="G278" s="294">
        <v>3787.95</v>
      </c>
      <c r="H278" s="295"/>
      <c r="I278" s="296"/>
      <c r="J278" s="140" t="s">
        <v>220</v>
      </c>
      <c r="K278" s="298"/>
      <c r="L278" s="298"/>
      <c r="M278" s="299">
        <v>1.2594992009999999</v>
      </c>
      <c r="N278" s="298"/>
      <c r="O278" s="300"/>
      <c r="P278" s="144">
        <f>IF(ISNA(MATCH(Transactions[[#This Row],[TransType]], TransType[TransType], 0)), 1, MATCH(Transactions[[#This Row],[TransType]], TransType[TransType], 0))</f>
        <v>18</v>
      </c>
      <c r="Q278" s="301">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3787.95</v>
      </c>
      <c r="R278" s="302">
        <f>Transactions[TotalAmnt] * INDEX(TransType[], Transactions[[#This Row],[TTR]], 4)</f>
        <v>-3787.95</v>
      </c>
      <c r="S278" s="303">
        <f>IF('Config'!$B$2&lt;&gt;"Yes",0,ROUND(SUMIFS(nmTransCashImpact,nmTransAccount,"="&amp;A278,nmTransDate,"&lt;="&amp;B278,nmTransTransID,"&lt;="&amp;W278),2))</f>
        <v>0</v>
      </c>
      <c r="T278" s="304">
        <f>IF(INDEX(TransType[], Transactions[[#This Row],[TTR]], 6)=0, 0, Transactions[[#This Row],[Qty]]*INDEX(TransType[], Transactions[[#This Row],[TTR]], 6)*IF(AND(Transactions[[#This Row],[Qty]]&lt;0, INDEX(TransType[], Transactions[[#This Row],[TTR]], 5)=-1), -1, 1))</f>
        <v>0</v>
      </c>
      <c r="U278" s="305">
        <f>IF(Transactions[[#This Row],[Symbol]]="* Cash", 0,ROUND(SUMIFS(nmTransQtyChange,nmTransAccount,"="&amp;A278,nmTransDate,"&lt;="&amp;B278,nmTransSymbol,"="&amp;V278,nmTransTransID,"&lt;="&amp;W278),5))</f>
        <v>0</v>
      </c>
      <c r="V278" s="306" t="str">
        <f xml:space="preserve"> IF(ISNA(VLOOKUP(Transactions[[#This Row],[SymbolName]], SymbolAlias[#All],2,FALSE)), Transactions[[#This Row],[SymbolName]], VLOOKUP(Transactions[[#This Row],[SymbolName]], SymbolAlias[#All],2,FALSE) )</f>
        <v>* Cash</v>
      </c>
      <c r="W278" s="307">
        <f>ROW()</f>
        <v>278</v>
      </c>
    </row>
    <row r="279" spans="1:23" x14ac:dyDescent="0.25">
      <c r="A279" s="239" t="s">
        <v>238</v>
      </c>
      <c r="B279" s="240">
        <v>42083</v>
      </c>
      <c r="C279" s="241" t="s">
        <v>121</v>
      </c>
      <c r="D279" s="136"/>
      <c r="E279" s="137" t="s">
        <v>14</v>
      </c>
      <c r="F279" s="32">
        <v>1</v>
      </c>
      <c r="G279" s="45">
        <v>0.48</v>
      </c>
      <c r="H279" s="139"/>
      <c r="I279" s="33"/>
      <c r="J279" s="140"/>
      <c r="K279" s="34"/>
      <c r="L279" s="34"/>
      <c r="M279" s="213"/>
      <c r="N279" s="34"/>
      <c r="O279" s="35"/>
      <c r="P279" s="108">
        <f>IF(ISNA(MATCH(Transactions[[#This Row],[TransType]], TransType[TransType], 0)), 1, MATCH(Transactions[[#This Row],[TransType]], TransType[TransType], 0))</f>
        <v>8</v>
      </c>
      <c r="Q279"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0.48</v>
      </c>
      <c r="R279" s="110">
        <f>Transactions[TotalAmnt] * INDEX(TransType[], Transactions[[#This Row],[TTR]], 4)</f>
        <v>0.48</v>
      </c>
      <c r="S279" s="250">
        <f>IF('Config'!$B$2&lt;&gt;"Yes",0,ROUND(SUMIFS(nmTransCashImpact,nmTransAccount,"="&amp;A279,nmTransDate,"&lt;="&amp;B279,nmTransTransID,"&lt;="&amp;W279),2))</f>
        <v>30636.21</v>
      </c>
      <c r="T279" s="111">
        <f>IF(INDEX(TransType[], Transactions[[#This Row],[TTR]], 6)=0, 0, Transactions[[#This Row],[Qty]]*INDEX(TransType[], Transactions[[#This Row],[TTR]], 6)*IF(AND(Transactions[[#This Row],[Qty]]&lt;0, INDEX(TransType[], Transactions[[#This Row],[TTR]], 5)=-1), -1, 1))</f>
        <v>0</v>
      </c>
      <c r="U279" s="252">
        <f>IF(Transactions[[#This Row],[Symbol]]="* Cash", 0,ROUND(SUMIFS(nmTransQtyChange,nmTransAccount,"="&amp;A279,nmTransDate,"&lt;="&amp;B279,nmTransSymbol,"="&amp;V279,nmTransTransID,"&lt;="&amp;W279),5))</f>
        <v>0</v>
      </c>
      <c r="V279" s="112" t="str">
        <f xml:space="preserve"> IF(ISNA(VLOOKUP(Transactions[[#This Row],[SymbolName]], SymbolAlias[#All],2,FALSE)), Transactions[[#This Row],[SymbolName]], VLOOKUP(Transactions[[#This Row],[SymbolName]], SymbolAlias[#All],2,FALSE) )</f>
        <v>* Cash</v>
      </c>
      <c r="W279" s="405">
        <f>ROW()</f>
        <v>279</v>
      </c>
    </row>
    <row r="280" spans="1:23" x14ac:dyDescent="0.25">
      <c r="A280" s="239" t="s">
        <v>238</v>
      </c>
      <c r="B280" s="240">
        <v>42129</v>
      </c>
      <c r="C280" s="241" t="s">
        <v>100</v>
      </c>
      <c r="D280" s="136"/>
      <c r="E280" s="137" t="s">
        <v>14</v>
      </c>
      <c r="F280" s="32">
        <v>1</v>
      </c>
      <c r="G280" s="45">
        <v>3682.52</v>
      </c>
      <c r="H280" s="139"/>
      <c r="I280" s="33"/>
      <c r="J280" s="140" t="s">
        <v>241</v>
      </c>
      <c r="K280" s="34"/>
      <c r="L280" s="34"/>
      <c r="M280" s="213">
        <v>1.2221</v>
      </c>
      <c r="N280" s="34"/>
      <c r="O280" s="35"/>
      <c r="P280" s="108">
        <f>IF(ISNA(MATCH(Transactions[[#This Row],[TransType]], TransType[TransType], 0)), 1, MATCH(Transactions[[#This Row],[TransType]], TransType[TransType], 0))</f>
        <v>4</v>
      </c>
      <c r="Q280"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3682.52</v>
      </c>
      <c r="R280" s="110">
        <f>Transactions[TotalAmnt] * INDEX(TransType[], Transactions[[#This Row],[TTR]], 4)</f>
        <v>3682.52</v>
      </c>
      <c r="S280" s="250">
        <f>IF('Config'!$B$2&lt;&gt;"Yes",0,ROUND(SUMIFS(nmTransCashImpact,nmTransAccount,"="&amp;A280,nmTransDate,"&lt;="&amp;B280,nmTransTransID,"&lt;="&amp;W280),2))</f>
        <v>34318.730000000003</v>
      </c>
      <c r="T280" s="111">
        <f>IF(INDEX(TransType[], Transactions[[#This Row],[TTR]], 6)=0, 0, Transactions[[#This Row],[Qty]]*INDEX(TransType[], Transactions[[#This Row],[TTR]], 6)*IF(AND(Transactions[[#This Row],[Qty]]&lt;0, INDEX(TransType[], Transactions[[#This Row],[TTR]], 5)=-1), -1, 1))</f>
        <v>0</v>
      </c>
      <c r="U280" s="252">
        <f>IF(Transactions[[#This Row],[Symbol]]="* Cash", 0,ROUND(SUMIFS(nmTransQtyChange,nmTransAccount,"="&amp;A280,nmTransDate,"&lt;="&amp;B280,nmTransSymbol,"="&amp;V280,nmTransTransID,"&lt;="&amp;W280),5))</f>
        <v>0</v>
      </c>
      <c r="V280" s="112" t="str">
        <f xml:space="preserve"> IF(ISNA(VLOOKUP(Transactions[[#This Row],[SymbolName]], SymbolAlias[#All],2,FALSE)), Transactions[[#This Row],[SymbolName]], VLOOKUP(Transactions[[#This Row],[SymbolName]], SymbolAlias[#All],2,FALSE) )</f>
        <v>* Cash</v>
      </c>
      <c r="W280" s="405">
        <f>ROW()</f>
        <v>280</v>
      </c>
    </row>
    <row r="281" spans="1:23" x14ac:dyDescent="0.25">
      <c r="A281" s="239" t="s">
        <v>238</v>
      </c>
      <c r="B281" s="240">
        <v>42146</v>
      </c>
      <c r="C281" s="241" t="s">
        <v>121</v>
      </c>
      <c r="D281" s="136"/>
      <c r="E281" s="137" t="s">
        <v>14</v>
      </c>
      <c r="F281" s="32">
        <v>1</v>
      </c>
      <c r="G281" s="45">
        <v>0.03</v>
      </c>
      <c r="H281" s="139"/>
      <c r="I281" s="33"/>
      <c r="J281" s="140"/>
      <c r="K281" s="34"/>
      <c r="L281" s="34"/>
      <c r="M281" s="213"/>
      <c r="N281" s="34"/>
      <c r="O281" s="35"/>
      <c r="P281" s="108">
        <f>IF(ISNA(MATCH(Transactions[[#This Row],[TransType]], TransType[TransType], 0)), 1, MATCH(Transactions[[#This Row],[TransType]], TransType[TransType], 0))</f>
        <v>8</v>
      </c>
      <c r="Q281"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0.03</v>
      </c>
      <c r="R281" s="110">
        <f>Transactions[TotalAmnt] * INDEX(TransType[], Transactions[[#This Row],[TTR]], 4)</f>
        <v>0.03</v>
      </c>
      <c r="S281" s="250">
        <f>IF('Config'!$B$2&lt;&gt;"Yes",0,ROUND(SUMIFS(nmTransCashImpact,nmTransAccount,"="&amp;A281,nmTransDate,"&lt;="&amp;B281,nmTransTransID,"&lt;="&amp;W281),2))</f>
        <v>34318.76</v>
      </c>
      <c r="T281" s="111">
        <f>IF(INDEX(TransType[], Transactions[[#This Row],[TTR]], 6)=0, 0, Transactions[[#This Row],[Qty]]*INDEX(TransType[], Transactions[[#This Row],[TTR]], 6)*IF(AND(Transactions[[#This Row],[Qty]]&lt;0, INDEX(TransType[], Transactions[[#This Row],[TTR]], 5)=-1), -1, 1))</f>
        <v>0</v>
      </c>
      <c r="U281" s="252">
        <f>IF(Transactions[[#This Row],[Symbol]]="* Cash", 0,ROUND(SUMIFS(nmTransQtyChange,nmTransAccount,"="&amp;A281,nmTransDate,"&lt;="&amp;B281,nmTransSymbol,"="&amp;V281,nmTransTransID,"&lt;="&amp;W281),5))</f>
        <v>0</v>
      </c>
      <c r="V281" s="112" t="str">
        <f xml:space="preserve"> IF(ISNA(VLOOKUP(Transactions[[#This Row],[SymbolName]], SymbolAlias[#All],2,FALSE)), Transactions[[#This Row],[SymbolName]], VLOOKUP(Transactions[[#This Row],[SymbolName]], SymbolAlias[#All],2,FALSE) )</f>
        <v>* Cash</v>
      </c>
      <c r="W281" s="405">
        <f>ROW()</f>
        <v>281</v>
      </c>
    </row>
    <row r="282" spans="1:23" x14ac:dyDescent="0.25">
      <c r="A282" s="239" t="s">
        <v>238</v>
      </c>
      <c r="B282" s="240">
        <v>42174</v>
      </c>
      <c r="C282" s="241" t="s">
        <v>121</v>
      </c>
      <c r="D282" s="136" t="s">
        <v>170</v>
      </c>
      <c r="E282" s="137" t="s">
        <v>14</v>
      </c>
      <c r="F282" s="32">
        <v>0</v>
      </c>
      <c r="G282" s="45">
        <v>7.0000000000000007E-2</v>
      </c>
      <c r="H282" s="139"/>
      <c r="I282" s="33"/>
      <c r="J282" s="140"/>
      <c r="K282" s="34"/>
      <c r="L282" s="34"/>
      <c r="M282" s="213"/>
      <c r="N282" s="34"/>
      <c r="O282" s="35"/>
      <c r="P282" s="108">
        <f>IF(ISNA(MATCH(Transactions[[#This Row],[TransType]], TransType[TransType], 0)), 1, MATCH(Transactions[[#This Row],[TransType]], TransType[TransType], 0))</f>
        <v>8</v>
      </c>
      <c r="Q282"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7.0000000000000007E-2</v>
      </c>
      <c r="R282" s="110">
        <f>Transactions[TotalAmnt] * INDEX(TransType[], Transactions[[#This Row],[TTR]], 4)</f>
        <v>7.0000000000000007E-2</v>
      </c>
      <c r="S282" s="250">
        <f>IF('Config'!$B$2&lt;&gt;"Yes",0,ROUND(SUMIFS(nmTransCashImpact,nmTransAccount,"="&amp;A282,nmTransDate,"&lt;="&amp;B282,nmTransTransID,"&lt;="&amp;W282),2))</f>
        <v>34318.83</v>
      </c>
      <c r="T282" s="111">
        <f>IF(INDEX(TransType[], Transactions[[#This Row],[TTR]], 6)=0, 0, Transactions[[#This Row],[Qty]]*INDEX(TransType[], Transactions[[#This Row],[TTR]], 6)*IF(AND(Transactions[[#This Row],[Qty]]&lt;0, INDEX(TransType[], Transactions[[#This Row],[TTR]], 5)=-1), -1, 1))</f>
        <v>0</v>
      </c>
      <c r="U282" s="252">
        <f>IF(Transactions[[#This Row],[Symbol]]="* Cash", 0,ROUND(SUMIFS(nmTransQtyChange,nmTransAccount,"="&amp;A282,nmTransDate,"&lt;="&amp;B282,nmTransSymbol,"="&amp;V282,nmTransTransID,"&lt;="&amp;W282),5))</f>
        <v>0</v>
      </c>
      <c r="V282" s="112" t="str">
        <f xml:space="preserve"> IF(ISNA(VLOOKUP(Transactions[[#This Row],[SymbolName]], SymbolAlias[#All],2,FALSE)), Transactions[[#This Row],[SymbolName]], VLOOKUP(Transactions[[#This Row],[SymbolName]], SymbolAlias[#All],2,FALSE) )</f>
        <v>* Cash</v>
      </c>
      <c r="W282" s="405">
        <f>ROW()</f>
        <v>282</v>
      </c>
    </row>
    <row r="283" spans="1:23" x14ac:dyDescent="0.25">
      <c r="A283" s="239" t="s">
        <v>238</v>
      </c>
      <c r="B283" s="240">
        <v>42237</v>
      </c>
      <c r="C283" s="241" t="s">
        <v>121</v>
      </c>
      <c r="D283" s="136"/>
      <c r="E283" s="137" t="s">
        <v>14</v>
      </c>
      <c r="F283" s="32">
        <v>1</v>
      </c>
      <c r="G283" s="45">
        <v>0.01</v>
      </c>
      <c r="H283" s="139"/>
      <c r="I283" s="33"/>
      <c r="J283" s="140"/>
      <c r="K283" s="34"/>
      <c r="L283" s="34"/>
      <c r="M283" s="213"/>
      <c r="N283" s="34"/>
      <c r="O283" s="35"/>
      <c r="P283" s="108">
        <f>IF(ISNA(MATCH(Transactions[[#This Row],[TransType]], TransType[TransType], 0)), 1, MATCH(Transactions[[#This Row],[TransType]], TransType[TransType], 0))</f>
        <v>8</v>
      </c>
      <c r="Q283"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283" s="110">
        <f>Transactions[TotalAmnt] * INDEX(TransType[], Transactions[[#This Row],[TTR]], 4)</f>
        <v>0.01</v>
      </c>
      <c r="S283" s="250">
        <f>IF('Config'!$B$2&lt;&gt;"Yes",0,ROUND(SUMIFS(nmTransCashImpact,nmTransAccount,"="&amp;A283,nmTransDate,"&lt;="&amp;B283,nmTransTransID,"&lt;="&amp;W283),2))</f>
        <v>34318.839999999997</v>
      </c>
      <c r="T283" s="111">
        <f>IF(INDEX(TransType[], Transactions[[#This Row],[TTR]], 6)=0, 0, Transactions[[#This Row],[Qty]]*INDEX(TransType[], Transactions[[#This Row],[TTR]], 6)*IF(AND(Transactions[[#This Row],[Qty]]&lt;0, INDEX(TransType[], Transactions[[#This Row],[TTR]], 5)=-1), -1, 1))</f>
        <v>0</v>
      </c>
      <c r="U283" s="252">
        <f>IF(Transactions[[#This Row],[Symbol]]="* Cash", 0,ROUND(SUMIFS(nmTransQtyChange,nmTransAccount,"="&amp;A283,nmTransDate,"&lt;="&amp;B283,nmTransSymbol,"="&amp;V283,nmTransTransID,"&lt;="&amp;W283),5))</f>
        <v>0</v>
      </c>
      <c r="V283" s="112" t="str">
        <f xml:space="preserve"> IF(ISNA(VLOOKUP(Transactions[[#This Row],[SymbolName]], SymbolAlias[#All],2,FALSE)), Transactions[[#This Row],[SymbolName]], VLOOKUP(Transactions[[#This Row],[SymbolName]], SymbolAlias[#All],2,FALSE) )</f>
        <v>* Cash</v>
      </c>
      <c r="W283" s="405">
        <f>ROW()</f>
        <v>283</v>
      </c>
    </row>
    <row r="284" spans="1:23" x14ac:dyDescent="0.25">
      <c r="A284" s="239" t="s">
        <v>238</v>
      </c>
      <c r="B284" s="240">
        <v>42265</v>
      </c>
      <c r="C284" s="241" t="s">
        <v>121</v>
      </c>
      <c r="D284" s="136"/>
      <c r="E284" s="137" t="s">
        <v>14</v>
      </c>
      <c r="F284" s="32">
        <v>1</v>
      </c>
      <c r="G284" s="45">
        <v>0.01</v>
      </c>
      <c r="H284" s="139"/>
      <c r="I284" s="33"/>
      <c r="J284" s="140"/>
      <c r="K284" s="34"/>
      <c r="L284" s="34"/>
      <c r="M284" s="213"/>
      <c r="N284" s="34"/>
      <c r="O284" s="35"/>
      <c r="P284" s="108">
        <f>IF(ISNA(MATCH(Transactions[[#This Row],[TransType]], TransType[TransType], 0)), 1, MATCH(Transactions[[#This Row],[TransType]], TransType[TransType], 0))</f>
        <v>8</v>
      </c>
      <c r="Q284"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284" s="110">
        <f>Transactions[TotalAmnt] * INDEX(TransType[], Transactions[[#This Row],[TTR]], 4)</f>
        <v>0.01</v>
      </c>
      <c r="S284" s="250">
        <f>IF('Config'!$B$2&lt;&gt;"Yes",0,ROUND(SUMIFS(nmTransCashImpact,nmTransAccount,"="&amp;A284,nmTransDate,"&lt;="&amp;B284,nmTransTransID,"&lt;="&amp;W284),2))</f>
        <v>34318.85</v>
      </c>
      <c r="T284" s="111">
        <f>IF(INDEX(TransType[], Transactions[[#This Row],[TTR]], 6)=0, 0, Transactions[[#This Row],[Qty]]*INDEX(TransType[], Transactions[[#This Row],[TTR]], 6)*IF(AND(Transactions[[#This Row],[Qty]]&lt;0, INDEX(TransType[], Transactions[[#This Row],[TTR]], 5)=-1), -1, 1))</f>
        <v>0</v>
      </c>
      <c r="U284" s="252">
        <f>IF(Transactions[[#This Row],[Symbol]]="* Cash", 0,ROUND(SUMIFS(nmTransQtyChange,nmTransAccount,"="&amp;A284,nmTransDate,"&lt;="&amp;B284,nmTransSymbol,"="&amp;V284,nmTransTransID,"&lt;="&amp;W284),5))</f>
        <v>0</v>
      </c>
      <c r="V284" s="112" t="str">
        <f xml:space="preserve"> IF(ISNA(VLOOKUP(Transactions[[#This Row],[SymbolName]], SymbolAlias[#All],2,FALSE)), Transactions[[#This Row],[SymbolName]], VLOOKUP(Transactions[[#This Row],[SymbolName]], SymbolAlias[#All],2,FALSE) )</f>
        <v>* Cash</v>
      </c>
      <c r="W284" s="405">
        <f>ROW()</f>
        <v>284</v>
      </c>
    </row>
    <row r="285" spans="1:23" x14ac:dyDescent="0.25">
      <c r="A285" s="239" t="s">
        <v>238</v>
      </c>
      <c r="B285" s="240">
        <v>42300</v>
      </c>
      <c r="C285" s="241" t="s">
        <v>121</v>
      </c>
      <c r="D285" s="136"/>
      <c r="E285" s="137" t="s">
        <v>14</v>
      </c>
      <c r="F285" s="32">
        <v>1</v>
      </c>
      <c r="G285" s="45">
        <v>0.01</v>
      </c>
      <c r="H285" s="139"/>
      <c r="I285" s="33"/>
      <c r="J285" s="140"/>
      <c r="K285" s="34"/>
      <c r="L285" s="34"/>
      <c r="M285" s="213"/>
      <c r="N285" s="34"/>
      <c r="O285" s="35"/>
      <c r="P285" s="108">
        <f>IF(ISNA(MATCH(Transactions[[#This Row],[TransType]], TransType[TransType], 0)), 1, MATCH(Transactions[[#This Row],[TransType]], TransType[TransType], 0))</f>
        <v>8</v>
      </c>
      <c r="Q285"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285" s="110">
        <f>Transactions[TotalAmnt] * INDEX(TransType[], Transactions[[#This Row],[TTR]], 4)</f>
        <v>0.01</v>
      </c>
      <c r="S285" s="250">
        <f>IF('Config'!$B$2&lt;&gt;"Yes",0,ROUND(SUMIFS(nmTransCashImpact,nmTransAccount,"="&amp;A285,nmTransDate,"&lt;="&amp;B285,nmTransTransID,"&lt;="&amp;W285),2))</f>
        <v>34318.86</v>
      </c>
      <c r="T285" s="111">
        <f>IF(INDEX(TransType[], Transactions[[#This Row],[TTR]], 6)=0, 0, Transactions[[#This Row],[Qty]]*INDEX(TransType[], Transactions[[#This Row],[TTR]], 6)*IF(AND(Transactions[[#This Row],[Qty]]&lt;0, INDEX(TransType[], Transactions[[#This Row],[TTR]], 5)=-1), -1, 1))</f>
        <v>0</v>
      </c>
      <c r="U285" s="252">
        <f>IF(Transactions[[#This Row],[Symbol]]="* Cash", 0,ROUND(SUMIFS(nmTransQtyChange,nmTransAccount,"="&amp;A285,nmTransDate,"&lt;="&amp;B285,nmTransSymbol,"="&amp;V285,nmTransTransID,"&lt;="&amp;W285),5))</f>
        <v>0</v>
      </c>
      <c r="V285" s="112" t="str">
        <f xml:space="preserve"> IF(ISNA(VLOOKUP(Transactions[[#This Row],[SymbolName]], SymbolAlias[#All],2,FALSE)), Transactions[[#This Row],[SymbolName]], VLOOKUP(Transactions[[#This Row],[SymbolName]], SymbolAlias[#All],2,FALSE) )</f>
        <v>* Cash</v>
      </c>
      <c r="W285" s="405">
        <f>ROW()</f>
        <v>285</v>
      </c>
    </row>
    <row r="286" spans="1:23" x14ac:dyDescent="0.25">
      <c r="A286" s="239" t="s">
        <v>238</v>
      </c>
      <c r="B286" s="240">
        <v>42328</v>
      </c>
      <c r="C286" s="241" t="s">
        <v>121</v>
      </c>
      <c r="D286" s="136"/>
      <c r="E286" s="137" t="s">
        <v>14</v>
      </c>
      <c r="F286" s="32">
        <v>1</v>
      </c>
      <c r="G286" s="45">
        <v>0.01</v>
      </c>
      <c r="H286" s="139"/>
      <c r="I286" s="33"/>
      <c r="J286" s="140"/>
      <c r="K286" s="34"/>
      <c r="L286" s="34"/>
      <c r="M286" s="213"/>
      <c r="N286" s="34"/>
      <c r="O286" s="35"/>
      <c r="P286" s="108">
        <f>IF(ISNA(MATCH(Transactions[[#This Row],[TransType]], TransType[TransType], 0)), 1, MATCH(Transactions[[#This Row],[TransType]], TransType[TransType], 0))</f>
        <v>8</v>
      </c>
      <c r="Q286"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286" s="110">
        <f>Transactions[TotalAmnt] * INDEX(TransType[], Transactions[[#This Row],[TTR]], 4)</f>
        <v>0.01</v>
      </c>
      <c r="S286" s="250">
        <f>IF('Config'!$B$2&lt;&gt;"Yes",0,ROUND(SUMIFS(nmTransCashImpact,nmTransAccount,"="&amp;A286,nmTransDate,"&lt;="&amp;B286,nmTransTransID,"&lt;="&amp;W286),2))</f>
        <v>34318.870000000003</v>
      </c>
      <c r="T286" s="111">
        <f>IF(INDEX(TransType[], Transactions[[#This Row],[TTR]], 6)=0, 0, Transactions[[#This Row],[Qty]]*INDEX(TransType[], Transactions[[#This Row],[TTR]], 6)*IF(AND(Transactions[[#This Row],[Qty]]&lt;0, INDEX(TransType[], Transactions[[#This Row],[TTR]], 5)=-1), -1, 1))</f>
        <v>0</v>
      </c>
      <c r="U286" s="252">
        <f>IF(Transactions[[#This Row],[Symbol]]="* Cash", 0,ROUND(SUMIFS(nmTransQtyChange,nmTransAccount,"="&amp;A286,nmTransDate,"&lt;="&amp;B286,nmTransSymbol,"="&amp;V286,nmTransTransID,"&lt;="&amp;W286),5))</f>
        <v>0</v>
      </c>
      <c r="V286" s="112" t="str">
        <f xml:space="preserve"> IF(ISNA(VLOOKUP(Transactions[[#This Row],[SymbolName]], SymbolAlias[#All],2,FALSE)), Transactions[[#This Row],[SymbolName]], VLOOKUP(Transactions[[#This Row],[SymbolName]], SymbolAlias[#All],2,FALSE) )</f>
        <v>* Cash</v>
      </c>
      <c r="W286" s="405">
        <f>ROW()</f>
        <v>286</v>
      </c>
    </row>
    <row r="287" spans="1:23" x14ac:dyDescent="0.25">
      <c r="A287" s="239" t="s">
        <v>238</v>
      </c>
      <c r="B287" s="240">
        <v>42356</v>
      </c>
      <c r="C287" s="241" t="s">
        <v>121</v>
      </c>
      <c r="D287" s="136"/>
      <c r="E287" s="137" t="s">
        <v>14</v>
      </c>
      <c r="F287" s="32">
        <v>1</v>
      </c>
      <c r="G287" s="45">
        <v>0.01</v>
      </c>
      <c r="H287" s="139"/>
      <c r="I287" s="33"/>
      <c r="J287" s="140"/>
      <c r="K287" s="34"/>
      <c r="L287" s="34"/>
      <c r="M287" s="213"/>
      <c r="N287" s="34"/>
      <c r="O287" s="35"/>
      <c r="P287" s="108">
        <f>IF(ISNA(MATCH(Transactions[[#This Row],[TransType]], TransType[TransType], 0)), 1, MATCH(Transactions[[#This Row],[TransType]], TransType[TransType], 0))</f>
        <v>8</v>
      </c>
      <c r="Q287"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287" s="110">
        <f>Transactions[TotalAmnt] * INDEX(TransType[], Transactions[[#This Row],[TTR]], 4)</f>
        <v>0.01</v>
      </c>
      <c r="S287" s="250">
        <f>IF('Config'!$B$2&lt;&gt;"Yes",0,ROUND(SUMIFS(nmTransCashImpact,nmTransAccount,"="&amp;A287,nmTransDate,"&lt;="&amp;B287,nmTransTransID,"&lt;="&amp;W287),2))</f>
        <v>34318.879999999997</v>
      </c>
      <c r="T287" s="111">
        <f>IF(INDEX(TransType[], Transactions[[#This Row],[TTR]], 6)=0, 0, Transactions[[#This Row],[Qty]]*INDEX(TransType[], Transactions[[#This Row],[TTR]], 6)*IF(AND(Transactions[[#This Row],[Qty]]&lt;0, INDEX(TransType[], Transactions[[#This Row],[TTR]], 5)=-1), -1, 1))</f>
        <v>0</v>
      </c>
      <c r="U287" s="252">
        <f>IF(Transactions[[#This Row],[Symbol]]="* Cash", 0,ROUND(SUMIFS(nmTransQtyChange,nmTransAccount,"="&amp;A287,nmTransDate,"&lt;="&amp;B287,nmTransSymbol,"="&amp;V287,nmTransTransID,"&lt;="&amp;W287),5))</f>
        <v>0</v>
      </c>
      <c r="V287" s="112" t="str">
        <f xml:space="preserve"> IF(ISNA(VLOOKUP(Transactions[[#This Row],[SymbolName]], SymbolAlias[#All],2,FALSE)), Transactions[[#This Row],[SymbolName]], VLOOKUP(Transactions[[#This Row],[SymbolName]], SymbolAlias[#All],2,FALSE) )</f>
        <v>* Cash</v>
      </c>
      <c r="W287" s="405">
        <f>ROW()</f>
        <v>287</v>
      </c>
    </row>
    <row r="288" spans="1:23" x14ac:dyDescent="0.25">
      <c r="A288" s="239" t="s">
        <v>238</v>
      </c>
      <c r="B288" s="240">
        <v>42375</v>
      </c>
      <c r="C288" s="241" t="s">
        <v>100</v>
      </c>
      <c r="D288" s="136"/>
      <c r="E288" s="137" t="s">
        <v>14</v>
      </c>
      <c r="F288" s="32">
        <v>1</v>
      </c>
      <c r="G288" s="45">
        <v>3859.11</v>
      </c>
      <c r="H288" s="139"/>
      <c r="I288" s="33"/>
      <c r="J288" s="140"/>
      <c r="K288" s="34"/>
      <c r="L288" s="34"/>
      <c r="M288" s="213">
        <v>1.4252</v>
      </c>
      <c r="N288" s="34"/>
      <c r="O288" s="35"/>
      <c r="P288" s="108">
        <f>IF(ISNA(MATCH(Transactions[[#This Row],[TransType]], TransType[TransType], 0)), 1, MATCH(Transactions[[#This Row],[TransType]], TransType[TransType], 0))</f>
        <v>4</v>
      </c>
      <c r="Q288"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3859.11</v>
      </c>
      <c r="R288" s="110">
        <f>Transactions[TotalAmnt] * INDEX(TransType[], Transactions[[#This Row],[TTR]], 4)</f>
        <v>3859.11</v>
      </c>
      <c r="S288" s="250">
        <f>IF('Config'!$B$2&lt;&gt;"Yes",0,ROUND(SUMIFS(nmTransCashImpact,nmTransAccount,"="&amp;A288,nmTransDate,"&lt;="&amp;B288,nmTransTransID,"&lt;="&amp;W288),2))</f>
        <v>38177.99</v>
      </c>
      <c r="T288" s="111">
        <f>IF(INDEX(TransType[], Transactions[[#This Row],[TTR]], 6)=0, 0, Transactions[[#This Row],[Qty]]*INDEX(TransType[], Transactions[[#This Row],[TTR]], 6)*IF(AND(Transactions[[#This Row],[Qty]]&lt;0, INDEX(TransType[], Transactions[[#This Row],[TTR]], 5)=-1), -1, 1))</f>
        <v>0</v>
      </c>
      <c r="U288" s="252">
        <f>IF(Transactions[[#This Row],[Symbol]]="* Cash", 0,ROUND(SUMIFS(nmTransQtyChange,nmTransAccount,"="&amp;A288,nmTransDate,"&lt;="&amp;B288,nmTransSymbol,"="&amp;V288,nmTransTransID,"&lt;="&amp;W288),5))</f>
        <v>0</v>
      </c>
      <c r="V288" s="112" t="str">
        <f xml:space="preserve"> IF(ISNA(VLOOKUP(Transactions[[#This Row],[SymbolName]], SymbolAlias[#All],2,FALSE)), Transactions[[#This Row],[SymbolName]], VLOOKUP(Transactions[[#This Row],[SymbolName]], SymbolAlias[#All],2,FALSE) )</f>
        <v>* Cash</v>
      </c>
      <c r="W288" s="405">
        <f>ROW()</f>
        <v>288</v>
      </c>
    </row>
    <row r="289" spans="1:23" x14ac:dyDescent="0.25">
      <c r="A289" s="239" t="s">
        <v>238</v>
      </c>
      <c r="B289" s="240">
        <v>42391</v>
      </c>
      <c r="C289" s="241" t="s">
        <v>121</v>
      </c>
      <c r="D289" s="331"/>
      <c r="E289" s="332" t="s">
        <v>14</v>
      </c>
      <c r="F289" s="333">
        <v>1</v>
      </c>
      <c r="G289" s="334">
        <v>0.04</v>
      </c>
      <c r="H289" s="335"/>
      <c r="I289" s="338"/>
      <c r="J289" s="340"/>
      <c r="K289" s="342"/>
      <c r="L289" s="342"/>
      <c r="M289" s="344"/>
      <c r="N289" s="342"/>
      <c r="O289" s="346"/>
      <c r="P289" s="113">
        <f>IF(ISNA(MATCH(Transactions[[#This Row],[TransType]], TransType[TransType], 0)), 1, MATCH(Transactions[[#This Row],[TransType]], TransType[TransType], 0))</f>
        <v>8</v>
      </c>
      <c r="Q289" s="10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0.04</v>
      </c>
      <c r="R289" s="110">
        <f>Transactions[TotalAmnt] * INDEX(TransType[], Transactions[[#This Row],[TTR]], 4)</f>
        <v>0.04</v>
      </c>
      <c r="S289" s="250">
        <f>IF('Config'!$B$2&lt;&gt;"Yes",0,ROUND(SUMIFS(nmTransCashImpact,nmTransAccount,"="&amp;A289,nmTransDate,"&lt;="&amp;B289,nmTransTransID,"&lt;="&amp;W289),2))</f>
        <v>38178.03</v>
      </c>
      <c r="T289" s="111">
        <f>IF(INDEX(TransType[], Transactions[[#This Row],[TTR]], 6)=0, 0, Transactions[[#This Row],[Qty]]*INDEX(TransType[], Transactions[[#This Row],[TTR]], 6)*IF(AND(Transactions[[#This Row],[Qty]]&lt;0, INDEX(TransType[], Transactions[[#This Row],[TTR]], 5)=-1), -1, 1))</f>
        <v>0</v>
      </c>
      <c r="U289" s="252">
        <f>IF(Transactions[[#This Row],[Symbol]]="* Cash", 0,ROUND(SUMIFS(nmTransQtyChange,nmTransAccount,"="&amp;A289,nmTransDate,"&lt;="&amp;B289,nmTransSymbol,"="&amp;V289,nmTransTransID,"&lt;="&amp;W289),5))</f>
        <v>0</v>
      </c>
      <c r="V289" s="112" t="str">
        <f xml:space="preserve"> IF(ISNA(VLOOKUP(Transactions[[#This Row],[SymbolName]], SymbolAlias[#All],2,FALSE)), Transactions[[#This Row],[SymbolName]], VLOOKUP(Transactions[[#This Row],[SymbolName]], SymbolAlias[#All],2,FALSE) )</f>
        <v>* Cash</v>
      </c>
      <c r="W289" s="405">
        <f>ROW()</f>
        <v>289</v>
      </c>
    </row>
    <row r="290" spans="1:23" x14ac:dyDescent="0.25">
      <c r="A290" s="239" t="s">
        <v>238</v>
      </c>
      <c r="B290" s="240">
        <v>42419</v>
      </c>
      <c r="C290" s="241" t="s">
        <v>168</v>
      </c>
      <c r="D290" s="331"/>
      <c r="E290" s="332" t="s">
        <v>14</v>
      </c>
      <c r="F290" s="333">
        <v>1</v>
      </c>
      <c r="G290" s="334">
        <v>0.1</v>
      </c>
      <c r="H290" s="335"/>
      <c r="I290" s="338"/>
      <c r="J290" s="340"/>
      <c r="K290" s="342"/>
      <c r="L290" s="342"/>
      <c r="M290" s="344"/>
      <c r="N290" s="342"/>
      <c r="O290" s="346"/>
      <c r="P290" s="113">
        <f>IF(ISNA(MATCH(Transactions[[#This Row],[TransType]], TransType[TransType], 0)), 1, MATCH(Transactions[[#This Row],[TransType]], TransType[TransType], 0))</f>
        <v>8</v>
      </c>
      <c r="Q290" s="34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0.1</v>
      </c>
      <c r="R290" s="351">
        <f>Transactions[TotalAmnt] * INDEX(TransType[], Transactions[[#This Row],[TTR]], 4)</f>
        <v>0.1</v>
      </c>
      <c r="S290" s="250">
        <f>IF('Config'!$B$2&lt;&gt;"Yes",0,ROUND(SUMIFS(nmTransCashImpact,nmTransAccount,"="&amp;A290,nmTransDate,"&lt;="&amp;B290,nmTransTransID,"&lt;="&amp;W290),2))</f>
        <v>38178.129999999997</v>
      </c>
      <c r="T290" s="118">
        <f>IF(INDEX(TransType[], Transactions[[#This Row],[TTR]], 6)=0, 0, Transactions[[#This Row],[Qty]]*INDEX(TransType[], Transactions[[#This Row],[TTR]], 6)*IF(AND(Transactions[[#This Row],[Qty]]&lt;0, INDEX(TransType[], Transactions[[#This Row],[TTR]], 5)=-1), -1, 1))</f>
        <v>0</v>
      </c>
      <c r="U290" s="252">
        <f>IF(Transactions[[#This Row],[Symbol]]="* Cash", 0,ROUND(SUMIFS(nmTransQtyChange,nmTransAccount,"="&amp;A290,nmTransDate,"&lt;="&amp;B290,nmTransSymbol,"="&amp;V290,nmTransTransID,"&lt;="&amp;W290),5))</f>
        <v>0</v>
      </c>
      <c r="V290" s="358" t="str">
        <f xml:space="preserve"> IF(ISNA(VLOOKUP(Transactions[[#This Row],[SymbolName]], SymbolAlias[#All],2,FALSE)), Transactions[[#This Row],[SymbolName]], VLOOKUP(Transactions[[#This Row],[SymbolName]], SymbolAlias[#All],2,FALSE) )</f>
        <v>* Cash</v>
      </c>
      <c r="W290" s="361">
        <f>ROW()</f>
        <v>290</v>
      </c>
    </row>
    <row r="291" spans="1:23" x14ac:dyDescent="0.25">
      <c r="A291" s="239" t="s">
        <v>238</v>
      </c>
      <c r="B291" s="240">
        <v>42431</v>
      </c>
      <c r="C291" s="241" t="s">
        <v>96</v>
      </c>
      <c r="D291" s="331"/>
      <c r="E291" s="332" t="s">
        <v>44</v>
      </c>
      <c r="F291" s="333">
        <v>944</v>
      </c>
      <c r="G291" s="334">
        <v>34.590000000000003</v>
      </c>
      <c r="H291" s="335">
        <v>9.99</v>
      </c>
      <c r="I291" s="338"/>
      <c r="J291" s="340"/>
      <c r="K291" s="342"/>
      <c r="L291" s="342"/>
      <c r="M291" s="344"/>
      <c r="N291" s="342"/>
      <c r="O291" s="346"/>
      <c r="P291" s="113">
        <f>IF(ISNA(MATCH(Transactions[[#This Row],[TransType]], TransType[TransType], 0)), 1, MATCH(Transactions[[#This Row],[TransType]], TransType[TransType], 0))</f>
        <v>2</v>
      </c>
      <c r="Q291" s="349">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32662.95</v>
      </c>
      <c r="R291" s="351">
        <f>Transactions[TotalAmnt] * INDEX(TransType[], Transactions[[#This Row],[TTR]], 4)</f>
        <v>-32662.95</v>
      </c>
      <c r="S291" s="250">
        <f>IF('Config'!$B$2&lt;&gt;"Yes",0,ROUND(SUMIFS(nmTransCashImpact,nmTransAccount,"="&amp;A291,nmTransDate,"&lt;="&amp;B291,nmTransTransID,"&lt;="&amp;W291),2))</f>
        <v>5515.18</v>
      </c>
      <c r="T291" s="118">
        <f>IF(INDEX(TransType[], Transactions[[#This Row],[TTR]], 6)=0, 0, Transactions[[#This Row],[Qty]]*INDEX(TransType[], Transactions[[#This Row],[TTR]], 6)*IF(AND(Transactions[[#This Row],[Qty]]&lt;0, INDEX(TransType[], Transactions[[#This Row],[TTR]], 5)=-1), -1, 1))</f>
        <v>944</v>
      </c>
      <c r="U291" s="252">
        <f>IF(Transactions[[#This Row],[Symbol]]="* Cash", 0,ROUND(SUMIFS(nmTransQtyChange,nmTransAccount,"="&amp;A291,nmTransDate,"&lt;="&amp;B291,nmTransSymbol,"="&amp;V291,nmTransTransID,"&lt;="&amp;W291),5))</f>
        <v>944</v>
      </c>
      <c r="V291" s="358" t="str">
        <f xml:space="preserve"> IF(ISNA(VLOOKUP(Transactions[[#This Row],[SymbolName]], SymbolAlias[#All],2,FALSE)), Transactions[[#This Row],[SymbolName]], VLOOKUP(Transactions[[#This Row],[SymbolName]], SymbolAlias[#All],2,FALSE) )</f>
        <v>VEA</v>
      </c>
      <c r="W291" s="361">
        <f>ROW()</f>
        <v>291</v>
      </c>
    </row>
    <row r="292" spans="1:23" x14ac:dyDescent="0.25">
      <c r="A292" s="239" t="s">
        <v>238</v>
      </c>
      <c r="B292" s="240">
        <v>42447</v>
      </c>
      <c r="C292" s="241" t="s">
        <v>168</v>
      </c>
      <c r="D292" s="57"/>
      <c r="E292" s="58" t="s">
        <v>14</v>
      </c>
      <c r="F292" s="59">
        <v>1</v>
      </c>
      <c r="G292" s="60">
        <v>0.06</v>
      </c>
      <c r="H292" s="61"/>
      <c r="I292" s="62"/>
      <c r="J292" s="63"/>
      <c r="K292" s="64"/>
      <c r="L292" s="64"/>
      <c r="M292" s="215"/>
      <c r="N292" s="64"/>
      <c r="O292" s="65"/>
      <c r="P292" s="113">
        <f>IF(ISNA(MATCH(Transactions[[#This Row],[TransType]], TransType[TransType], 0)), 1, MATCH(Transactions[[#This Row],[TransType]], TransType[TransType], 0))</f>
        <v>8</v>
      </c>
      <c r="Q292"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0.06</v>
      </c>
      <c r="R292" s="115">
        <f>Transactions[TotalAmnt] * INDEX(TransType[], Transactions[[#This Row],[TTR]], 4)</f>
        <v>0.06</v>
      </c>
      <c r="S292" s="250">
        <f>IF('Config'!$B$2&lt;&gt;"Yes",0,ROUND(SUMIFS(nmTransCashImpact,nmTransAccount,"="&amp;A292,nmTransDate,"&lt;="&amp;B292,nmTransTransID,"&lt;="&amp;W292),2))</f>
        <v>5515.24</v>
      </c>
      <c r="T292" s="116">
        <f>IF(INDEX(TransType[], Transactions[[#This Row],[TTR]], 6)=0, 0, Transactions[[#This Row],[Qty]]*INDEX(TransType[], Transactions[[#This Row],[TTR]], 6)*IF(AND(Transactions[[#This Row],[Qty]]&lt;0, INDEX(TransType[], Transactions[[#This Row],[TTR]], 5)=-1), -1, 1))</f>
        <v>0</v>
      </c>
      <c r="U292" s="252">
        <f>IF(Transactions[[#This Row],[Symbol]]="* Cash", 0,ROUND(SUMIFS(nmTransQtyChange,nmTransAccount,"="&amp;A292,nmTransDate,"&lt;="&amp;B292,nmTransSymbol,"="&amp;V292,nmTransTransID,"&lt;="&amp;W292),5))</f>
        <v>0</v>
      </c>
      <c r="V292" s="117" t="str">
        <f xml:space="preserve"> IF(ISNA(VLOOKUP(Transactions[[#This Row],[SymbolName]], SymbolAlias[#All],2,FALSE)), Transactions[[#This Row],[SymbolName]], VLOOKUP(Transactions[[#This Row],[SymbolName]], SymbolAlias[#All],2,FALSE) )</f>
        <v>* Cash</v>
      </c>
      <c r="W292" s="359">
        <f>ROW()</f>
        <v>292</v>
      </c>
    </row>
    <row r="293" spans="1:23" x14ac:dyDescent="0.25">
      <c r="A293" s="239" t="s">
        <v>238</v>
      </c>
      <c r="B293" s="240">
        <v>42450</v>
      </c>
      <c r="C293" s="241" t="s">
        <v>108</v>
      </c>
      <c r="D293" s="57"/>
      <c r="E293" s="58" t="s">
        <v>52</v>
      </c>
      <c r="F293" s="59">
        <v>944</v>
      </c>
      <c r="G293" s="60">
        <v>148.21</v>
      </c>
      <c r="H293" s="61"/>
      <c r="I293" s="62"/>
      <c r="J293" s="63"/>
      <c r="K293" s="64"/>
      <c r="L293" s="64"/>
      <c r="M293" s="215"/>
      <c r="N293" s="64"/>
      <c r="O293" s="65"/>
      <c r="P293" s="113">
        <f>IF(ISNA(MATCH(Transactions[[#This Row],[TransType]], TransType[TransType], 0)), 1, MATCH(Transactions[[#This Row],[TransType]], TransType[TransType], 0))</f>
        <v>6</v>
      </c>
      <c r="Q293"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148.21</v>
      </c>
      <c r="R293" s="115">
        <f>Transactions[TotalAmnt] * INDEX(TransType[], Transactions[[#This Row],[TTR]], 4)</f>
        <v>148.21</v>
      </c>
      <c r="S293" s="250">
        <f>IF('Config'!$B$2&lt;&gt;"Yes",0,ROUND(SUMIFS(nmTransCashImpact,nmTransAccount,"="&amp;A293,nmTransDate,"&lt;="&amp;B293,nmTransTransID,"&lt;="&amp;W293),2))</f>
        <v>5663.45</v>
      </c>
      <c r="T293" s="116">
        <f>IF(INDEX(TransType[], Transactions[[#This Row],[TTR]], 6)=0, 0, Transactions[[#This Row],[Qty]]*INDEX(TransType[], Transactions[[#This Row],[TTR]], 6)*IF(AND(Transactions[[#This Row],[Qty]]&lt;0, INDEX(TransType[], Transactions[[#This Row],[TTR]], 5)=-1), -1, 1))</f>
        <v>0</v>
      </c>
      <c r="U293" s="252">
        <f>IF(Transactions[[#This Row],[Symbol]]="* Cash", 0,ROUND(SUMIFS(nmTransQtyChange,nmTransAccount,"="&amp;A293,nmTransDate,"&lt;="&amp;B293,nmTransSymbol,"="&amp;V293,nmTransTransID,"&lt;="&amp;W293),5))</f>
        <v>944</v>
      </c>
      <c r="V293" s="117" t="str">
        <f xml:space="preserve"> IF(ISNA(VLOOKUP(Transactions[[#This Row],[SymbolName]], SymbolAlias[#All],2,FALSE)), Transactions[[#This Row],[SymbolName]], VLOOKUP(Transactions[[#This Row],[SymbolName]], SymbolAlias[#All],2,FALSE) )</f>
        <v>VEA</v>
      </c>
      <c r="W293" s="359">
        <f>ROW()</f>
        <v>293</v>
      </c>
    </row>
    <row r="294" spans="1:23" x14ac:dyDescent="0.25">
      <c r="A294" s="239" t="s">
        <v>238</v>
      </c>
      <c r="B294" s="240">
        <v>42450</v>
      </c>
      <c r="C294" s="241" t="s">
        <v>144</v>
      </c>
      <c r="D294" s="57"/>
      <c r="E294" s="58" t="s">
        <v>52</v>
      </c>
      <c r="F294" s="59">
        <v>944</v>
      </c>
      <c r="G294" s="60">
        <v>22.23</v>
      </c>
      <c r="H294" s="61"/>
      <c r="I294" s="62"/>
      <c r="J294" s="63"/>
      <c r="K294" s="64"/>
      <c r="L294" s="64"/>
      <c r="M294" s="215"/>
      <c r="N294" s="64"/>
      <c r="O294" s="65"/>
      <c r="P294" s="113">
        <f>IF(ISNA(MATCH(Transactions[[#This Row],[TransType]], TransType[TransType], 0)), 1, MATCH(Transactions[[#This Row],[TransType]], TransType[TransType], 0))</f>
        <v>17</v>
      </c>
      <c r="Q294"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22.23</v>
      </c>
      <c r="R294" s="115">
        <f>Transactions[TotalAmnt] * INDEX(TransType[], Transactions[[#This Row],[TTR]], 4)</f>
        <v>-22.23</v>
      </c>
      <c r="S294" s="250">
        <f>IF('Config'!$B$2&lt;&gt;"Yes",0,ROUND(SUMIFS(nmTransCashImpact,nmTransAccount,"="&amp;A294,nmTransDate,"&lt;="&amp;B294,nmTransTransID,"&lt;="&amp;W294),2))</f>
        <v>5641.22</v>
      </c>
      <c r="T294" s="116">
        <f>IF(INDEX(TransType[], Transactions[[#This Row],[TTR]], 6)=0, 0, Transactions[[#This Row],[Qty]]*INDEX(TransType[], Transactions[[#This Row],[TTR]], 6)*IF(AND(Transactions[[#This Row],[Qty]]&lt;0, INDEX(TransType[], Transactions[[#This Row],[TTR]], 5)=-1), -1, 1))</f>
        <v>0</v>
      </c>
      <c r="U294" s="252">
        <f>IF(Transactions[[#This Row],[Symbol]]="* Cash", 0,ROUND(SUMIFS(nmTransQtyChange,nmTransAccount,"="&amp;A294,nmTransDate,"&lt;="&amp;B294,nmTransSymbol,"="&amp;V294,nmTransTransID,"&lt;="&amp;W294),5))</f>
        <v>944</v>
      </c>
      <c r="V294" s="117" t="str">
        <f xml:space="preserve"> IF(ISNA(VLOOKUP(Transactions[[#This Row],[SymbolName]], SymbolAlias[#All],2,FALSE)), Transactions[[#This Row],[SymbolName]], VLOOKUP(Transactions[[#This Row],[SymbolName]], SymbolAlias[#All],2,FALSE) )</f>
        <v>VEA</v>
      </c>
      <c r="W294" s="359">
        <f>ROW()</f>
        <v>294</v>
      </c>
    </row>
    <row r="295" spans="1:23" x14ac:dyDescent="0.25">
      <c r="A295" s="239" t="s">
        <v>238</v>
      </c>
      <c r="B295" s="240">
        <v>42541</v>
      </c>
      <c r="C295" s="241" t="s">
        <v>108</v>
      </c>
      <c r="D295" s="57"/>
      <c r="E295" s="58" t="s">
        <v>52</v>
      </c>
      <c r="F295" s="59">
        <v>944</v>
      </c>
      <c r="G295" s="60">
        <v>455.01</v>
      </c>
      <c r="H295" s="61"/>
      <c r="I295" s="62"/>
      <c r="J295" s="63"/>
      <c r="K295" s="64"/>
      <c r="L295" s="64"/>
      <c r="M295" s="215"/>
      <c r="N295" s="64"/>
      <c r="O295" s="65"/>
      <c r="P295" s="113">
        <f>IF(ISNA(MATCH(Transactions[[#This Row],[TransType]], TransType[TransType], 0)), 1, MATCH(Transactions[[#This Row],[TransType]], TransType[TransType], 0))</f>
        <v>6</v>
      </c>
      <c r="Q295"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455.01</v>
      </c>
      <c r="R295" s="115">
        <f>Transactions[TotalAmnt] * INDEX(TransType[], Transactions[[#This Row],[TTR]], 4)</f>
        <v>455.01</v>
      </c>
      <c r="S295" s="250">
        <f>IF('Config'!$B$2&lt;&gt;"Yes",0,ROUND(SUMIFS(nmTransCashImpact,nmTransAccount,"="&amp;A295,nmTransDate,"&lt;="&amp;B295,nmTransTransID,"&lt;="&amp;W295),2))</f>
        <v>6096.23</v>
      </c>
      <c r="T295" s="116">
        <f>IF(INDEX(TransType[], Transactions[[#This Row],[TTR]], 6)=0, 0, Transactions[[#This Row],[Qty]]*INDEX(TransType[], Transactions[[#This Row],[TTR]], 6)*IF(AND(Transactions[[#This Row],[Qty]]&lt;0, INDEX(TransType[], Transactions[[#This Row],[TTR]], 5)=-1), -1, 1))</f>
        <v>0</v>
      </c>
      <c r="U295" s="252">
        <f>IF(Transactions[[#This Row],[Symbol]]="* Cash", 0,ROUND(SUMIFS(nmTransQtyChange,nmTransAccount,"="&amp;A295,nmTransDate,"&lt;="&amp;B295,nmTransSymbol,"="&amp;V295,nmTransTransID,"&lt;="&amp;W295),5))</f>
        <v>944</v>
      </c>
      <c r="V295" s="117" t="str">
        <f xml:space="preserve"> IF(ISNA(VLOOKUP(Transactions[[#This Row],[SymbolName]], SymbolAlias[#All],2,FALSE)), Transactions[[#This Row],[SymbolName]], VLOOKUP(Transactions[[#This Row],[SymbolName]], SymbolAlias[#All],2,FALSE) )</f>
        <v>VEA</v>
      </c>
      <c r="W295" s="359">
        <f>ROW()</f>
        <v>295</v>
      </c>
    </row>
    <row r="296" spans="1:23" x14ac:dyDescent="0.25">
      <c r="A296" s="239" t="s">
        <v>238</v>
      </c>
      <c r="B296" s="240">
        <v>42541</v>
      </c>
      <c r="C296" s="241" t="s">
        <v>144</v>
      </c>
      <c r="D296" s="57"/>
      <c r="E296" s="58" t="s">
        <v>52</v>
      </c>
      <c r="F296" s="59">
        <v>944</v>
      </c>
      <c r="G296" s="60">
        <v>68.25</v>
      </c>
      <c r="H296" s="61"/>
      <c r="I296" s="62"/>
      <c r="J296" s="63"/>
      <c r="K296" s="64"/>
      <c r="L296" s="64"/>
      <c r="M296" s="215"/>
      <c r="N296" s="64"/>
      <c r="O296" s="65"/>
      <c r="P296" s="113">
        <f>IF(ISNA(MATCH(Transactions[[#This Row],[TransType]], TransType[TransType], 0)), 1, MATCH(Transactions[[#This Row],[TransType]], TransType[TransType], 0))</f>
        <v>17</v>
      </c>
      <c r="Q296"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68.25</v>
      </c>
      <c r="R296" s="115">
        <f>Transactions[TotalAmnt] * INDEX(TransType[], Transactions[[#This Row],[TTR]], 4)</f>
        <v>-68.25</v>
      </c>
      <c r="S296" s="250">
        <f>IF('Config'!$B$2&lt;&gt;"Yes",0,ROUND(SUMIFS(nmTransCashImpact,nmTransAccount,"="&amp;A296,nmTransDate,"&lt;="&amp;B296,nmTransTransID,"&lt;="&amp;W296),2))</f>
        <v>6027.98</v>
      </c>
      <c r="T296" s="116">
        <f>IF(INDEX(TransType[], Transactions[[#This Row],[TTR]], 6)=0, 0, Transactions[[#This Row],[Qty]]*INDEX(TransType[], Transactions[[#This Row],[TTR]], 6)*IF(AND(Transactions[[#This Row],[Qty]]&lt;0, INDEX(TransType[], Transactions[[#This Row],[TTR]], 5)=-1), -1, 1))</f>
        <v>0</v>
      </c>
      <c r="U296" s="252">
        <f>IF(Transactions[[#This Row],[Symbol]]="* Cash", 0,ROUND(SUMIFS(nmTransQtyChange,nmTransAccount,"="&amp;A296,nmTransDate,"&lt;="&amp;B296,nmTransSymbol,"="&amp;V296,nmTransTransID,"&lt;="&amp;W296),5))</f>
        <v>944</v>
      </c>
      <c r="V296" s="117" t="str">
        <f xml:space="preserve"> IF(ISNA(VLOOKUP(Transactions[[#This Row],[SymbolName]], SymbolAlias[#All],2,FALSE)), Transactions[[#This Row],[SymbolName]], VLOOKUP(Transactions[[#This Row],[SymbolName]], SymbolAlias[#All],2,FALSE) )</f>
        <v>VEA</v>
      </c>
      <c r="W296" s="359">
        <f>ROW()</f>
        <v>296</v>
      </c>
    </row>
    <row r="297" spans="1:23" x14ac:dyDescent="0.25">
      <c r="A297" s="239" t="s">
        <v>238</v>
      </c>
      <c r="B297" s="240">
        <v>42601</v>
      </c>
      <c r="C297" s="241" t="s">
        <v>121</v>
      </c>
      <c r="D297" s="57"/>
      <c r="E297" s="58" t="s">
        <v>14</v>
      </c>
      <c r="F297" s="59">
        <v>1</v>
      </c>
      <c r="G297" s="60">
        <v>0.01</v>
      </c>
      <c r="H297" s="61"/>
      <c r="I297" s="62"/>
      <c r="J297" s="63"/>
      <c r="K297" s="64"/>
      <c r="L297" s="64"/>
      <c r="M297" s="215"/>
      <c r="N297" s="64"/>
      <c r="O297" s="65"/>
      <c r="P297" s="113">
        <f>IF(ISNA(MATCH(Transactions[[#This Row],[TransType]], TransType[TransType], 0)), 1, MATCH(Transactions[[#This Row],[TransType]], TransType[TransType], 0))</f>
        <v>8</v>
      </c>
      <c r="Q297" s="11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297" s="115">
        <f>Transactions[TotalAmnt] * INDEX(TransType[], Transactions[[#This Row],[TTR]], 4)</f>
        <v>0.01</v>
      </c>
      <c r="S297" s="250">
        <f>IF('Config'!$B$2&lt;&gt;"Yes",0,ROUND(SUMIFS(nmTransCashImpact,nmTransAccount,"="&amp;A297,nmTransDate,"&lt;="&amp;B297,nmTransTransID,"&lt;="&amp;W297),2))</f>
        <v>6027.99</v>
      </c>
      <c r="T297" s="116">
        <f>IF(INDEX(TransType[], Transactions[[#This Row],[TTR]], 6)=0, 0, Transactions[[#This Row],[Qty]]*INDEX(TransType[], Transactions[[#This Row],[TTR]], 6)*IF(AND(Transactions[[#This Row],[Qty]]&lt;0, INDEX(TransType[], Transactions[[#This Row],[TTR]], 5)=-1), -1, 1))</f>
        <v>0</v>
      </c>
      <c r="U297" s="252">
        <f>IF(Transactions[[#This Row],[Symbol]]="* Cash", 0,ROUND(SUMIFS(nmTransQtyChange,nmTransAccount,"="&amp;A297,nmTransDate,"&lt;="&amp;B297,nmTransSymbol,"="&amp;V297,nmTransTransID,"&lt;="&amp;W297),5))</f>
        <v>0</v>
      </c>
      <c r="V297" s="117" t="str">
        <f xml:space="preserve"> IF(ISNA(VLOOKUP(Transactions[[#This Row],[SymbolName]], SymbolAlias[#All],2,FALSE)), Transactions[[#This Row],[SymbolName]], VLOOKUP(Transactions[[#This Row],[SymbolName]], SymbolAlias[#All],2,FALSE) )</f>
        <v>* Cash</v>
      </c>
      <c r="W297" s="359">
        <f>ROW()</f>
        <v>297</v>
      </c>
    </row>
    <row r="298" spans="1:23" x14ac:dyDescent="0.25">
      <c r="A298" s="239" t="s">
        <v>238</v>
      </c>
      <c r="B298" s="240">
        <v>42632</v>
      </c>
      <c r="C298" s="241" t="s">
        <v>108</v>
      </c>
      <c r="D298" s="78"/>
      <c r="E298" s="79" t="s">
        <v>52</v>
      </c>
      <c r="F298" s="80">
        <v>944</v>
      </c>
      <c r="G298" s="81">
        <v>165.2</v>
      </c>
      <c r="H298" s="82"/>
      <c r="I298" s="83"/>
      <c r="J298" s="84"/>
      <c r="K298" s="85"/>
      <c r="L298" s="85"/>
      <c r="M298" s="214"/>
      <c r="N298" s="85"/>
      <c r="O298" s="86"/>
      <c r="P298" s="113">
        <f>IF(ISNA(MATCH(Transactions[[#This Row],[TransType]], TransType[TransType], 0)), 1, MATCH(Transactions[[#This Row],[TransType]], TransType[TransType], 0))</f>
        <v>6</v>
      </c>
      <c r="Q298"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165.2</v>
      </c>
      <c r="R298" s="121">
        <f>Transactions[TotalAmnt] * INDEX(TransType[], Transactions[[#This Row],[TTR]], 4)</f>
        <v>165.2</v>
      </c>
      <c r="S298" s="250">
        <f>IF('Config'!$B$2&lt;&gt;"Yes",0,ROUND(SUMIFS(nmTransCashImpact,nmTransAccount,"="&amp;A298,nmTransDate,"&lt;="&amp;B298,nmTransTransID,"&lt;="&amp;W298),2))</f>
        <v>6193.19</v>
      </c>
      <c r="T298" s="122">
        <f>IF(INDEX(TransType[], Transactions[[#This Row],[TTR]], 6)=0, 0, Transactions[[#This Row],[Qty]]*INDEX(TransType[], Transactions[[#This Row],[TTR]], 6)*IF(AND(Transactions[[#This Row],[Qty]]&lt;0, INDEX(TransType[], Transactions[[#This Row],[TTR]], 5)=-1), -1, 1))</f>
        <v>0</v>
      </c>
      <c r="U298" s="252">
        <f>IF(Transactions[[#This Row],[Symbol]]="* Cash", 0,ROUND(SUMIFS(nmTransQtyChange,nmTransAccount,"="&amp;A298,nmTransDate,"&lt;="&amp;B298,nmTransSymbol,"="&amp;V298,nmTransTransID,"&lt;="&amp;W298),5))</f>
        <v>944</v>
      </c>
      <c r="V298" s="123" t="str">
        <f xml:space="preserve"> IF(ISNA(VLOOKUP(Transactions[[#This Row],[SymbolName]], SymbolAlias[#All],2,FALSE)), Transactions[[#This Row],[SymbolName]], VLOOKUP(Transactions[[#This Row],[SymbolName]], SymbolAlias[#All],2,FALSE) )</f>
        <v>VEA</v>
      </c>
      <c r="W298" s="124">
        <f>ROW()</f>
        <v>298</v>
      </c>
    </row>
    <row r="299" spans="1:23" x14ac:dyDescent="0.25">
      <c r="A299" s="239" t="s">
        <v>238</v>
      </c>
      <c r="B299" s="240">
        <v>42632</v>
      </c>
      <c r="C299" s="241" t="s">
        <v>144</v>
      </c>
      <c r="D299" s="78"/>
      <c r="E299" s="79" t="s">
        <v>52</v>
      </c>
      <c r="F299" s="80">
        <v>944</v>
      </c>
      <c r="G299" s="81">
        <v>24.78</v>
      </c>
      <c r="H299" s="82"/>
      <c r="I299" s="83"/>
      <c r="J299" s="84"/>
      <c r="K299" s="85"/>
      <c r="L299" s="85"/>
      <c r="M299" s="214"/>
      <c r="N299" s="85"/>
      <c r="O299" s="86"/>
      <c r="P299" s="113">
        <f>IF(ISNA(MATCH(Transactions[[#This Row],[TransType]], TransType[TransType], 0)), 1, MATCH(Transactions[[#This Row],[TransType]], TransType[TransType], 0))</f>
        <v>17</v>
      </c>
      <c r="Q299"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24.78</v>
      </c>
      <c r="R299" s="121">
        <f>Transactions[TotalAmnt] * INDEX(TransType[], Transactions[[#This Row],[TTR]], 4)</f>
        <v>-24.78</v>
      </c>
      <c r="S299" s="250">
        <f>IF('Config'!$B$2&lt;&gt;"Yes",0,ROUND(SUMIFS(nmTransCashImpact,nmTransAccount,"="&amp;A299,nmTransDate,"&lt;="&amp;B299,nmTransTransID,"&lt;="&amp;W299),2))</f>
        <v>6168.41</v>
      </c>
      <c r="T299" s="122">
        <f>IF(INDEX(TransType[], Transactions[[#This Row],[TTR]], 6)=0, 0, Transactions[[#This Row],[Qty]]*INDEX(TransType[], Transactions[[#This Row],[TTR]], 6)*IF(AND(Transactions[[#This Row],[Qty]]&lt;0, INDEX(TransType[], Transactions[[#This Row],[TTR]], 5)=-1), -1, 1))</f>
        <v>0</v>
      </c>
      <c r="U299" s="252">
        <f>IF(Transactions[[#This Row],[Symbol]]="* Cash", 0,ROUND(SUMIFS(nmTransQtyChange,nmTransAccount,"="&amp;A299,nmTransDate,"&lt;="&amp;B299,nmTransSymbol,"="&amp;V299,nmTransTransID,"&lt;="&amp;W299),5))</f>
        <v>944</v>
      </c>
      <c r="V299" s="123" t="str">
        <f xml:space="preserve"> IF(ISNA(VLOOKUP(Transactions[[#This Row],[SymbolName]], SymbolAlias[#All],2,FALSE)), Transactions[[#This Row],[SymbolName]], VLOOKUP(Transactions[[#This Row],[SymbolName]], SymbolAlias[#All],2,FALSE) )</f>
        <v>VEA</v>
      </c>
      <c r="W299" s="124">
        <f>ROW()</f>
        <v>299</v>
      </c>
    </row>
    <row r="300" spans="1:23" x14ac:dyDescent="0.25">
      <c r="A300" s="239" t="s">
        <v>238</v>
      </c>
      <c r="B300" s="240">
        <v>42636</v>
      </c>
      <c r="C300" s="241" t="s">
        <v>121</v>
      </c>
      <c r="D300" s="78"/>
      <c r="E300" s="79" t="s">
        <v>14</v>
      </c>
      <c r="F300" s="80">
        <v>1</v>
      </c>
      <c r="G300" s="81">
        <v>0.01</v>
      </c>
      <c r="H300" s="82"/>
      <c r="I300" s="83"/>
      <c r="J300" s="84"/>
      <c r="K300" s="85"/>
      <c r="L300" s="85"/>
      <c r="M300" s="214"/>
      <c r="N300" s="85"/>
      <c r="O300" s="86"/>
      <c r="P300" s="113">
        <f>IF(ISNA(MATCH(Transactions[[#This Row],[TransType]], TransType[TransType], 0)), 1, MATCH(Transactions[[#This Row],[TransType]], TransType[TransType], 0))</f>
        <v>8</v>
      </c>
      <c r="Q300"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300" s="121">
        <f>Transactions[TotalAmnt] * INDEX(TransType[], Transactions[[#This Row],[TTR]], 4)</f>
        <v>0.01</v>
      </c>
      <c r="S300" s="250">
        <f>IF('Config'!$B$2&lt;&gt;"Yes",0,ROUND(SUMIFS(nmTransCashImpact,nmTransAccount,"="&amp;A300,nmTransDate,"&lt;="&amp;B300,nmTransTransID,"&lt;="&amp;W300),2))</f>
        <v>6168.42</v>
      </c>
      <c r="T300" s="122">
        <f>IF(INDEX(TransType[], Transactions[[#This Row],[TTR]], 6)=0, 0, Transactions[[#This Row],[Qty]]*INDEX(TransType[], Transactions[[#This Row],[TTR]], 6)*IF(AND(Transactions[[#This Row],[Qty]]&lt;0, INDEX(TransType[], Transactions[[#This Row],[TTR]], 5)=-1), -1, 1))</f>
        <v>0</v>
      </c>
      <c r="U300" s="252">
        <f>IF(Transactions[[#This Row],[Symbol]]="* Cash", 0,ROUND(SUMIFS(nmTransQtyChange,nmTransAccount,"="&amp;A300,nmTransDate,"&lt;="&amp;B300,nmTransSymbol,"="&amp;V300,nmTransTransID,"&lt;="&amp;W300),5))</f>
        <v>0</v>
      </c>
      <c r="V300" s="123" t="str">
        <f xml:space="preserve"> IF(ISNA(VLOOKUP(Transactions[[#This Row],[SymbolName]], SymbolAlias[#All],2,FALSE)), Transactions[[#This Row],[SymbolName]], VLOOKUP(Transactions[[#This Row],[SymbolName]], SymbolAlias[#All],2,FALSE) )</f>
        <v>* Cash</v>
      </c>
      <c r="W300" s="124">
        <f>ROW()</f>
        <v>300</v>
      </c>
    </row>
    <row r="301" spans="1:23" x14ac:dyDescent="0.25">
      <c r="A301" s="239" t="s">
        <v>238</v>
      </c>
      <c r="B301" s="240">
        <v>42664</v>
      </c>
      <c r="C301" s="241" t="s">
        <v>121</v>
      </c>
      <c r="D301" s="78"/>
      <c r="E301" s="79" t="s">
        <v>14</v>
      </c>
      <c r="F301" s="80">
        <v>1</v>
      </c>
      <c r="G301" s="81">
        <v>0.01</v>
      </c>
      <c r="H301" s="82"/>
      <c r="I301" s="83"/>
      <c r="J301" s="84"/>
      <c r="K301" s="85"/>
      <c r="L301" s="85"/>
      <c r="M301" s="214"/>
      <c r="N301" s="85"/>
      <c r="O301" s="86"/>
      <c r="P301" s="113">
        <f>IF(ISNA(MATCH(Transactions[[#This Row],[TransType]], TransType[TransType], 0)), 1, MATCH(Transactions[[#This Row],[TransType]], TransType[TransType], 0))</f>
        <v>8</v>
      </c>
      <c r="Q301"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301" s="121">
        <f>Transactions[TotalAmnt] * INDEX(TransType[], Transactions[[#This Row],[TTR]], 4)</f>
        <v>0.01</v>
      </c>
      <c r="S301" s="250">
        <f>IF('Config'!$B$2&lt;&gt;"Yes",0,ROUND(SUMIFS(nmTransCashImpact,nmTransAccount,"="&amp;A301,nmTransDate,"&lt;="&amp;B301,nmTransTransID,"&lt;="&amp;W301),2))</f>
        <v>6168.43</v>
      </c>
      <c r="T301" s="122">
        <f>IF(INDEX(TransType[], Transactions[[#This Row],[TTR]], 6)=0, 0, Transactions[[#This Row],[Qty]]*INDEX(TransType[], Transactions[[#This Row],[TTR]], 6)*IF(AND(Transactions[[#This Row],[Qty]]&lt;0, INDEX(TransType[], Transactions[[#This Row],[TTR]], 5)=-1), -1, 1))</f>
        <v>0</v>
      </c>
      <c r="U301" s="252">
        <f>IF(Transactions[[#This Row],[Symbol]]="* Cash", 0,ROUND(SUMIFS(nmTransQtyChange,nmTransAccount,"="&amp;A301,nmTransDate,"&lt;="&amp;B301,nmTransSymbol,"="&amp;V301,nmTransTransID,"&lt;="&amp;W301),5))</f>
        <v>0</v>
      </c>
      <c r="V301" s="123" t="str">
        <f xml:space="preserve"> IF(ISNA(VLOOKUP(Transactions[[#This Row],[SymbolName]], SymbolAlias[#All],2,FALSE)), Transactions[[#This Row],[SymbolName]], VLOOKUP(Transactions[[#This Row],[SymbolName]], SymbolAlias[#All],2,FALSE) )</f>
        <v>* Cash</v>
      </c>
      <c r="W301" s="124">
        <f>ROW()</f>
        <v>301</v>
      </c>
    </row>
    <row r="302" spans="1:23" x14ac:dyDescent="0.25">
      <c r="A302" s="239" t="s">
        <v>238</v>
      </c>
      <c r="B302" s="240">
        <v>42692</v>
      </c>
      <c r="C302" s="241" t="s">
        <v>121</v>
      </c>
      <c r="D302" s="78"/>
      <c r="E302" s="79" t="s">
        <v>14</v>
      </c>
      <c r="F302" s="80">
        <v>1</v>
      </c>
      <c r="G302" s="81">
        <v>0.01</v>
      </c>
      <c r="H302" s="82"/>
      <c r="I302" s="83"/>
      <c r="J302" s="84"/>
      <c r="K302" s="85"/>
      <c r="L302" s="85"/>
      <c r="M302" s="214"/>
      <c r="N302" s="85"/>
      <c r="O302" s="86"/>
      <c r="P302" s="113">
        <f>IF(ISNA(MATCH(Transactions[[#This Row],[TransType]], TransType[TransType], 0)), 1, MATCH(Transactions[[#This Row],[TransType]], TransType[TransType], 0))</f>
        <v>8</v>
      </c>
      <c r="Q302"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302" s="121">
        <f>Transactions[TotalAmnt] * INDEX(TransType[], Transactions[[#This Row],[TTR]], 4)</f>
        <v>0.01</v>
      </c>
      <c r="S302" s="250">
        <f>IF('Config'!$B$2&lt;&gt;"Yes",0,ROUND(SUMIFS(nmTransCashImpact,nmTransAccount,"="&amp;A302,nmTransDate,"&lt;="&amp;B302,nmTransTransID,"&lt;="&amp;W302),2))</f>
        <v>6168.44</v>
      </c>
      <c r="T302" s="122">
        <f>IF(INDEX(TransType[], Transactions[[#This Row],[TTR]], 6)=0, 0, Transactions[[#This Row],[Qty]]*INDEX(TransType[], Transactions[[#This Row],[TTR]], 6)*IF(AND(Transactions[[#This Row],[Qty]]&lt;0, INDEX(TransType[], Transactions[[#This Row],[TTR]], 5)=-1), -1, 1))</f>
        <v>0</v>
      </c>
      <c r="U302" s="252">
        <f>IF(Transactions[[#This Row],[Symbol]]="* Cash", 0,ROUND(SUMIFS(nmTransQtyChange,nmTransAccount,"="&amp;A302,nmTransDate,"&lt;="&amp;B302,nmTransSymbol,"="&amp;V302,nmTransTransID,"&lt;="&amp;W302),5))</f>
        <v>0</v>
      </c>
      <c r="V302" s="123" t="str">
        <f xml:space="preserve"> IF(ISNA(VLOOKUP(Transactions[[#This Row],[SymbolName]], SymbolAlias[#All],2,FALSE)), Transactions[[#This Row],[SymbolName]], VLOOKUP(Transactions[[#This Row],[SymbolName]], SymbolAlias[#All],2,FALSE) )</f>
        <v>* Cash</v>
      </c>
      <c r="W302" s="124">
        <f>ROW()</f>
        <v>302</v>
      </c>
    </row>
    <row r="303" spans="1:23" x14ac:dyDescent="0.25">
      <c r="A303" s="239" t="s">
        <v>238</v>
      </c>
      <c r="B303" s="240">
        <v>42727</v>
      </c>
      <c r="C303" s="241" t="s">
        <v>168</v>
      </c>
      <c r="D303" s="78"/>
      <c r="E303" s="79" t="s">
        <v>14</v>
      </c>
      <c r="F303" s="80">
        <v>1</v>
      </c>
      <c r="G303" s="81">
        <v>0.01</v>
      </c>
      <c r="H303" s="82"/>
      <c r="I303" s="83"/>
      <c r="J303" s="84"/>
      <c r="K303" s="85"/>
      <c r="L303" s="85"/>
      <c r="M303" s="214"/>
      <c r="N303" s="85"/>
      <c r="O303" s="86"/>
      <c r="P303" s="113">
        <f>IF(ISNA(MATCH(Transactions[[#This Row],[TransType]], TransType[TransType], 0)), 1, MATCH(Transactions[[#This Row],[TransType]], TransType[TransType], 0))</f>
        <v>8</v>
      </c>
      <c r="Q303"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303" s="121">
        <f>Transactions[TotalAmnt] * INDEX(TransType[], Transactions[[#This Row],[TTR]], 4)</f>
        <v>0.01</v>
      </c>
      <c r="S303" s="250">
        <f>IF('Config'!$B$2&lt;&gt;"Yes",0,ROUND(SUMIFS(nmTransCashImpact,nmTransAccount,"="&amp;A303,nmTransDate,"&lt;="&amp;B303,nmTransTransID,"&lt;="&amp;W303),2))</f>
        <v>6168.45</v>
      </c>
      <c r="T303" s="122">
        <f>IF(INDEX(TransType[], Transactions[[#This Row],[TTR]], 6)=0, 0, Transactions[[#This Row],[Qty]]*INDEX(TransType[], Transactions[[#This Row],[TTR]], 6)*IF(AND(Transactions[[#This Row],[Qty]]&lt;0, INDEX(TransType[], Transactions[[#This Row],[TTR]], 5)=-1), -1, 1))</f>
        <v>0</v>
      </c>
      <c r="U303" s="252">
        <f>IF(Transactions[[#This Row],[Symbol]]="* Cash", 0,ROUND(SUMIFS(nmTransQtyChange,nmTransAccount,"="&amp;A303,nmTransDate,"&lt;="&amp;B303,nmTransSymbol,"="&amp;V303,nmTransTransID,"&lt;="&amp;W303),5))</f>
        <v>0</v>
      </c>
      <c r="V303" s="123" t="str">
        <f xml:space="preserve"> IF(ISNA(VLOOKUP(Transactions[[#This Row],[SymbolName]], SymbolAlias[#All],2,FALSE)), Transactions[[#This Row],[SymbolName]], VLOOKUP(Transactions[[#This Row],[SymbolName]], SymbolAlias[#All],2,FALSE) )</f>
        <v>* Cash</v>
      </c>
      <c r="W303" s="124">
        <f>ROW()</f>
        <v>303</v>
      </c>
    </row>
    <row r="304" spans="1:23" x14ac:dyDescent="0.25">
      <c r="A304" s="239" t="s">
        <v>238</v>
      </c>
      <c r="B304" s="240">
        <v>42733</v>
      </c>
      <c r="C304" s="241" t="s">
        <v>108</v>
      </c>
      <c r="D304" s="78"/>
      <c r="E304" s="79" t="s">
        <v>52</v>
      </c>
      <c r="F304" s="80">
        <v>944</v>
      </c>
      <c r="G304" s="81">
        <v>283.2</v>
      </c>
      <c r="H304" s="82"/>
      <c r="I304" s="83"/>
      <c r="J304" s="84"/>
      <c r="K304" s="85"/>
      <c r="L304" s="85"/>
      <c r="M304" s="214"/>
      <c r="N304" s="85"/>
      <c r="O304" s="86"/>
      <c r="P304" s="113">
        <f>IF(ISNA(MATCH(Transactions[[#This Row],[TransType]], TransType[TransType], 0)), 1, MATCH(Transactions[[#This Row],[TransType]], TransType[TransType], 0))</f>
        <v>6</v>
      </c>
      <c r="Q304"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283.2</v>
      </c>
      <c r="R304" s="121">
        <f>Transactions[TotalAmnt] * INDEX(TransType[], Transactions[[#This Row],[TTR]], 4)</f>
        <v>283.2</v>
      </c>
      <c r="S304" s="250">
        <f>IF('Config'!$B$2&lt;&gt;"Yes",0,ROUND(SUMIFS(nmTransCashImpact,nmTransAccount,"="&amp;A304,nmTransDate,"&lt;="&amp;B304,nmTransTransID,"&lt;="&amp;W304),2))</f>
        <v>6451.65</v>
      </c>
      <c r="T304" s="122">
        <f>IF(INDEX(TransType[], Transactions[[#This Row],[TTR]], 6)=0, 0, Transactions[[#This Row],[Qty]]*INDEX(TransType[], Transactions[[#This Row],[TTR]], 6)*IF(AND(Transactions[[#This Row],[Qty]]&lt;0, INDEX(TransType[], Transactions[[#This Row],[TTR]], 5)=-1), -1, 1))</f>
        <v>0</v>
      </c>
      <c r="U304" s="252">
        <f>IF(Transactions[[#This Row],[Symbol]]="* Cash", 0,ROUND(SUMIFS(nmTransQtyChange,nmTransAccount,"="&amp;A304,nmTransDate,"&lt;="&amp;B304,nmTransSymbol,"="&amp;V304,nmTransTransID,"&lt;="&amp;W304),5))</f>
        <v>944</v>
      </c>
      <c r="V304" s="123" t="str">
        <f xml:space="preserve"> IF(ISNA(VLOOKUP(Transactions[[#This Row],[SymbolName]], SymbolAlias[#All],2,FALSE)), Transactions[[#This Row],[SymbolName]], VLOOKUP(Transactions[[#This Row],[SymbolName]], SymbolAlias[#All],2,FALSE) )</f>
        <v>VEA</v>
      </c>
      <c r="W304" s="124">
        <f>ROW()</f>
        <v>304</v>
      </c>
    </row>
    <row r="305" spans="1:23" x14ac:dyDescent="0.25">
      <c r="A305" s="239" t="s">
        <v>238</v>
      </c>
      <c r="B305" s="240">
        <v>42733</v>
      </c>
      <c r="C305" s="241" t="s">
        <v>144</v>
      </c>
      <c r="D305" s="78"/>
      <c r="E305" s="79" t="s">
        <v>52</v>
      </c>
      <c r="F305" s="80">
        <v>944</v>
      </c>
      <c r="G305" s="81">
        <v>42.48</v>
      </c>
      <c r="H305" s="82"/>
      <c r="I305" s="83"/>
      <c r="J305" s="84"/>
      <c r="K305" s="85"/>
      <c r="L305" s="85"/>
      <c r="M305" s="214"/>
      <c r="N305" s="85"/>
      <c r="O305" s="86"/>
      <c r="P305" s="113">
        <f>IF(ISNA(MATCH(Transactions[[#This Row],[TransType]], TransType[TransType], 0)), 1, MATCH(Transactions[[#This Row],[TransType]], TransType[TransType], 0))</f>
        <v>17</v>
      </c>
      <c r="Q305"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42.48</v>
      </c>
      <c r="R305" s="121">
        <f>Transactions[TotalAmnt] * INDEX(TransType[], Transactions[[#This Row],[TTR]], 4)</f>
        <v>-42.48</v>
      </c>
      <c r="S305" s="250">
        <f>IF('Config'!$B$2&lt;&gt;"Yes",0,ROUND(SUMIFS(nmTransCashImpact,nmTransAccount,"="&amp;A305,nmTransDate,"&lt;="&amp;B305,nmTransTransID,"&lt;="&amp;W305),2))</f>
        <v>6409.17</v>
      </c>
      <c r="T305" s="122">
        <f>IF(INDEX(TransType[], Transactions[[#This Row],[TTR]], 6)=0, 0, Transactions[[#This Row],[Qty]]*INDEX(TransType[], Transactions[[#This Row],[TTR]], 6)*IF(AND(Transactions[[#This Row],[Qty]]&lt;0, INDEX(TransType[], Transactions[[#This Row],[TTR]], 5)=-1), -1, 1))</f>
        <v>0</v>
      </c>
      <c r="U305" s="252">
        <f>IF(Transactions[[#This Row],[Symbol]]="* Cash", 0,ROUND(SUMIFS(nmTransQtyChange,nmTransAccount,"="&amp;A305,nmTransDate,"&lt;="&amp;B305,nmTransSymbol,"="&amp;V305,nmTransTransID,"&lt;="&amp;W305),5))</f>
        <v>944</v>
      </c>
      <c r="V305" s="123" t="str">
        <f xml:space="preserve"> IF(ISNA(VLOOKUP(Transactions[[#This Row],[SymbolName]], SymbolAlias[#All],2,FALSE)), Transactions[[#This Row],[SymbolName]], VLOOKUP(Transactions[[#This Row],[SymbolName]], SymbolAlias[#All],2,FALSE) )</f>
        <v>VEA</v>
      </c>
      <c r="W305" s="124">
        <f>ROW()</f>
        <v>305</v>
      </c>
    </row>
    <row r="306" spans="1:23" x14ac:dyDescent="0.25">
      <c r="A306" s="239" t="s">
        <v>238</v>
      </c>
      <c r="B306" s="240">
        <v>42753</v>
      </c>
      <c r="C306" s="241" t="s">
        <v>100</v>
      </c>
      <c r="D306" s="78" t="s">
        <v>169</v>
      </c>
      <c r="E306" s="79" t="s">
        <v>14</v>
      </c>
      <c r="F306" s="80">
        <v>1</v>
      </c>
      <c r="G306" s="81">
        <v>4134.41</v>
      </c>
      <c r="H306" s="82"/>
      <c r="I306" s="83"/>
      <c r="J306" s="84"/>
      <c r="K306" s="85"/>
      <c r="L306" s="85"/>
      <c r="M306" s="214">
        <v>1.3302989999999999</v>
      </c>
      <c r="N306" s="85"/>
      <c r="O306" s="86"/>
      <c r="P306" s="113">
        <f>IF(ISNA(MATCH(Transactions[[#This Row],[TransType]], TransType[TransType], 0)), 1, MATCH(Transactions[[#This Row],[TransType]], TransType[TransType], 0))</f>
        <v>4</v>
      </c>
      <c r="Q306"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4134.41</v>
      </c>
      <c r="R306" s="121">
        <f>Transactions[TotalAmnt] * INDEX(TransType[], Transactions[[#This Row],[TTR]], 4)</f>
        <v>4134.41</v>
      </c>
      <c r="S306" s="250">
        <f>IF('Config'!$B$2&lt;&gt;"Yes",0,ROUND(SUMIFS(nmTransCashImpact,nmTransAccount,"="&amp;A306,nmTransDate,"&lt;="&amp;B306,nmTransTransID,"&lt;="&amp;W306),2))</f>
        <v>10543.58</v>
      </c>
      <c r="T306" s="122">
        <f>IF(INDEX(TransType[], Transactions[[#This Row],[TTR]], 6)=0, 0, Transactions[[#This Row],[Qty]]*INDEX(TransType[], Transactions[[#This Row],[TTR]], 6)*IF(AND(Transactions[[#This Row],[Qty]]&lt;0, INDEX(TransType[], Transactions[[#This Row],[TTR]], 5)=-1), -1, 1))</f>
        <v>0</v>
      </c>
      <c r="U306" s="252">
        <f>IF(Transactions[[#This Row],[Symbol]]="* Cash", 0,ROUND(SUMIFS(nmTransQtyChange,nmTransAccount,"="&amp;A306,nmTransDate,"&lt;="&amp;B306,nmTransSymbol,"="&amp;V306,nmTransTransID,"&lt;="&amp;W306),5))</f>
        <v>0</v>
      </c>
      <c r="V306" s="123" t="str">
        <f xml:space="preserve"> IF(ISNA(VLOOKUP(Transactions[[#This Row],[SymbolName]], SymbolAlias[#All],2,FALSE)), Transactions[[#This Row],[SymbolName]], VLOOKUP(Transactions[[#This Row],[SymbolName]], SymbolAlias[#All],2,FALSE) )</f>
        <v>* Cash</v>
      </c>
      <c r="W306" s="124">
        <f>ROW()</f>
        <v>306</v>
      </c>
    </row>
    <row r="307" spans="1:23" x14ac:dyDescent="0.25">
      <c r="A307" s="239" t="s">
        <v>238</v>
      </c>
      <c r="B307" s="240">
        <v>42753</v>
      </c>
      <c r="C307" s="241" t="s">
        <v>96</v>
      </c>
      <c r="D307" s="78"/>
      <c r="E307" s="79" t="s">
        <v>52</v>
      </c>
      <c r="F307" s="80">
        <v>134</v>
      </c>
      <c r="G307" s="81">
        <v>37.590000000000003</v>
      </c>
      <c r="H307" s="82">
        <v>9.99</v>
      </c>
      <c r="I307" s="83"/>
      <c r="J307" s="84"/>
      <c r="K307" s="85"/>
      <c r="L307" s="85"/>
      <c r="M307" s="214"/>
      <c r="N307" s="85"/>
      <c r="O307" s="86"/>
      <c r="P307" s="113">
        <f>IF(ISNA(MATCH(Transactions[[#This Row],[TransType]], TransType[TransType], 0)), 1, MATCH(Transactions[[#This Row],[TransType]], TransType[TransType], 0))</f>
        <v>2</v>
      </c>
      <c r="Q307"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5047.05</v>
      </c>
      <c r="R307" s="121">
        <f>Transactions[TotalAmnt] * INDEX(TransType[], Transactions[[#This Row],[TTR]], 4)</f>
        <v>-5047.05</v>
      </c>
      <c r="S307" s="250">
        <f>IF('Config'!$B$2&lt;&gt;"Yes",0,ROUND(SUMIFS(nmTransCashImpact,nmTransAccount,"="&amp;A307,nmTransDate,"&lt;="&amp;B307,nmTransTransID,"&lt;="&amp;W307),2))</f>
        <v>5496.53</v>
      </c>
      <c r="T307" s="122">
        <f>IF(INDEX(TransType[], Transactions[[#This Row],[TTR]], 6)=0, 0, Transactions[[#This Row],[Qty]]*INDEX(TransType[], Transactions[[#This Row],[TTR]], 6)*IF(AND(Transactions[[#This Row],[Qty]]&lt;0, INDEX(TransType[], Transactions[[#This Row],[TTR]], 5)=-1), -1, 1))</f>
        <v>134</v>
      </c>
      <c r="U307" s="252">
        <f>IF(Transactions[[#This Row],[Symbol]]="* Cash", 0,ROUND(SUMIFS(nmTransQtyChange,nmTransAccount,"="&amp;A307,nmTransDate,"&lt;="&amp;B307,nmTransSymbol,"="&amp;V307,nmTransTransID,"&lt;="&amp;W307),5))</f>
        <v>1078</v>
      </c>
      <c r="V307" s="123" t="str">
        <f xml:space="preserve"> IF(ISNA(VLOOKUP(Transactions[[#This Row],[SymbolName]], SymbolAlias[#All],2,FALSE)), Transactions[[#This Row],[SymbolName]], VLOOKUP(Transactions[[#This Row],[SymbolName]], SymbolAlias[#All],2,FALSE) )</f>
        <v>VEA</v>
      </c>
      <c r="W307" s="124">
        <f>ROW()</f>
        <v>307</v>
      </c>
    </row>
    <row r="308" spans="1:23" x14ac:dyDescent="0.25">
      <c r="A308" s="239" t="s">
        <v>238</v>
      </c>
      <c r="B308" s="240">
        <v>42755</v>
      </c>
      <c r="C308" s="241" t="s">
        <v>168</v>
      </c>
      <c r="D308" s="78"/>
      <c r="E308" s="79" t="s">
        <v>14</v>
      </c>
      <c r="F308" s="80">
        <v>1</v>
      </c>
      <c r="G308" s="81">
        <v>0.01</v>
      </c>
      <c r="H308" s="82"/>
      <c r="I308" s="83"/>
      <c r="J308" s="84"/>
      <c r="K308" s="85"/>
      <c r="L308" s="85"/>
      <c r="M308" s="214"/>
      <c r="N308" s="85"/>
      <c r="O308" s="86"/>
      <c r="P308" s="113">
        <f>IF(ISNA(MATCH(Transactions[[#This Row],[TransType]], TransType[TransType], 0)), 1, MATCH(Transactions[[#This Row],[TransType]], TransType[TransType], 0))</f>
        <v>8</v>
      </c>
      <c r="Q308"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308" s="121">
        <f>Transactions[TotalAmnt] * INDEX(TransType[], Transactions[[#This Row],[TTR]], 4)</f>
        <v>0.01</v>
      </c>
      <c r="S308" s="250">
        <f>IF('Config'!$B$2&lt;&gt;"Yes",0,ROUND(SUMIFS(nmTransCashImpact,nmTransAccount,"="&amp;A308,nmTransDate,"&lt;="&amp;B308,nmTransTransID,"&lt;="&amp;W308),2))</f>
        <v>5496.54</v>
      </c>
      <c r="T308" s="122">
        <f>IF(INDEX(TransType[], Transactions[[#This Row],[TTR]], 6)=0, 0, Transactions[[#This Row],[Qty]]*INDEX(TransType[], Transactions[[#This Row],[TTR]], 6)*IF(AND(Transactions[[#This Row],[Qty]]&lt;0, INDEX(TransType[], Transactions[[#This Row],[TTR]], 5)=-1), -1, 1))</f>
        <v>0</v>
      </c>
      <c r="U308" s="252">
        <f>IF(Transactions[[#This Row],[Symbol]]="* Cash", 0,ROUND(SUMIFS(nmTransQtyChange,nmTransAccount,"="&amp;A308,nmTransDate,"&lt;="&amp;B308,nmTransSymbol,"="&amp;V308,nmTransTransID,"&lt;="&amp;W308),5))</f>
        <v>0</v>
      </c>
      <c r="V308" s="123" t="str">
        <f xml:space="preserve"> IF(ISNA(VLOOKUP(Transactions[[#This Row],[SymbolName]], SymbolAlias[#All],2,FALSE)), Transactions[[#This Row],[SymbolName]], VLOOKUP(Transactions[[#This Row],[SymbolName]], SymbolAlias[#All],2,FALSE) )</f>
        <v>* Cash</v>
      </c>
      <c r="W308" s="124">
        <f>ROW()</f>
        <v>308</v>
      </c>
    </row>
    <row r="309" spans="1:23" x14ac:dyDescent="0.25">
      <c r="A309" s="239" t="s">
        <v>238</v>
      </c>
      <c r="B309" s="240">
        <v>42790</v>
      </c>
      <c r="C309" s="241" t="s">
        <v>168</v>
      </c>
      <c r="D309" s="78"/>
      <c r="E309" s="79" t="s">
        <v>14</v>
      </c>
      <c r="F309" s="80">
        <v>1</v>
      </c>
      <c r="G309" s="81">
        <v>0.01</v>
      </c>
      <c r="H309" s="82"/>
      <c r="I309" s="83"/>
      <c r="J309" s="84"/>
      <c r="K309" s="85"/>
      <c r="L309" s="85"/>
      <c r="M309" s="214"/>
      <c r="N309" s="85"/>
      <c r="O309" s="86"/>
      <c r="P309" s="113">
        <f>IF(ISNA(MATCH(Transactions[[#This Row],[TransType]], TransType[TransType], 0)), 1, MATCH(Transactions[[#This Row],[TransType]], TransType[TransType], 0))</f>
        <v>8</v>
      </c>
      <c r="Q309"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309" s="121">
        <f>Transactions[TotalAmnt] * INDEX(TransType[], Transactions[[#This Row],[TTR]], 4)</f>
        <v>0.01</v>
      </c>
      <c r="S309" s="250">
        <f>IF('Config'!$B$2&lt;&gt;"Yes",0,ROUND(SUMIFS(nmTransCashImpact,nmTransAccount,"="&amp;A309,nmTransDate,"&lt;="&amp;B309,nmTransTransID,"&lt;="&amp;W309),2))</f>
        <v>5496.55</v>
      </c>
      <c r="T309" s="122">
        <f>IF(INDEX(TransType[], Transactions[[#This Row],[TTR]], 6)=0, 0, Transactions[[#This Row],[Qty]]*INDEX(TransType[], Transactions[[#This Row],[TTR]], 6)*IF(AND(Transactions[[#This Row],[Qty]]&lt;0, INDEX(TransType[], Transactions[[#This Row],[TTR]], 5)=-1), -1, 1))</f>
        <v>0</v>
      </c>
      <c r="U309" s="252">
        <f>IF(Transactions[[#This Row],[Symbol]]="* Cash", 0,ROUND(SUMIFS(nmTransQtyChange,nmTransAccount,"="&amp;A309,nmTransDate,"&lt;="&amp;B309,nmTransSymbol,"="&amp;V309,nmTransTransID,"&lt;="&amp;W309),5))</f>
        <v>0</v>
      </c>
      <c r="V309" s="123" t="str">
        <f xml:space="preserve"> IF(ISNA(VLOOKUP(Transactions[[#This Row],[SymbolName]], SymbolAlias[#All],2,FALSE)), Transactions[[#This Row],[SymbolName]], VLOOKUP(Transactions[[#This Row],[SymbolName]], SymbolAlias[#All],2,FALSE) )</f>
        <v>* Cash</v>
      </c>
      <c r="W309" s="124">
        <f>ROW()</f>
        <v>309</v>
      </c>
    </row>
    <row r="310" spans="1:23" x14ac:dyDescent="0.25">
      <c r="A310" s="239" t="s">
        <v>238</v>
      </c>
      <c r="B310" s="240">
        <v>42824</v>
      </c>
      <c r="C310" s="241" t="s">
        <v>108</v>
      </c>
      <c r="D310" s="78"/>
      <c r="E310" s="79" t="s">
        <v>179</v>
      </c>
      <c r="F310" s="80">
        <v>1078</v>
      </c>
      <c r="G310" s="81">
        <v>161.69999999999999</v>
      </c>
      <c r="H310" s="82"/>
      <c r="I310" s="83"/>
      <c r="J310" s="84"/>
      <c r="K310" s="85"/>
      <c r="L310" s="85"/>
      <c r="M310" s="214"/>
      <c r="N310" s="85"/>
      <c r="O310" s="86"/>
      <c r="P310" s="113">
        <f>IF(ISNA(MATCH(Transactions[[#This Row],[TransType]], TransType[TransType], 0)), 1, MATCH(Transactions[[#This Row],[TransType]], TransType[TransType], 0))</f>
        <v>6</v>
      </c>
      <c r="Q310"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161.69999999999999</v>
      </c>
      <c r="R310" s="121">
        <f>Transactions[TotalAmnt] * INDEX(TransType[], Transactions[[#This Row],[TTR]], 4)</f>
        <v>161.69999999999999</v>
      </c>
      <c r="S310" s="250">
        <f>IF('Config'!$B$2&lt;&gt;"Yes",0,ROUND(SUMIFS(nmTransCashImpact,nmTransAccount,"="&amp;A310,nmTransDate,"&lt;="&amp;B310,nmTransTransID,"&lt;="&amp;W310),2))</f>
        <v>5658.25</v>
      </c>
      <c r="T310" s="122">
        <f>IF(INDEX(TransType[], Transactions[[#This Row],[TTR]], 6)=0, 0, Transactions[[#This Row],[Qty]]*INDEX(TransType[], Transactions[[#This Row],[TTR]], 6)*IF(AND(Transactions[[#This Row],[Qty]]&lt;0, INDEX(TransType[], Transactions[[#This Row],[TTR]], 5)=-1), -1, 1))</f>
        <v>0</v>
      </c>
      <c r="U310" s="252">
        <f>IF(Transactions[[#This Row],[Symbol]]="* Cash", 0,ROUND(SUMIFS(nmTransQtyChange,nmTransAccount,"="&amp;A310,nmTransDate,"&lt;="&amp;B310,nmTransSymbol,"="&amp;V310,nmTransTransID,"&lt;="&amp;W310),5))</f>
        <v>1078</v>
      </c>
      <c r="V310" s="123" t="str">
        <f xml:space="preserve"> IF(ISNA(VLOOKUP(Transactions[[#This Row],[SymbolName]], SymbolAlias[#All],2,FALSE)), Transactions[[#This Row],[SymbolName]], VLOOKUP(Transactions[[#This Row],[SymbolName]], SymbolAlias[#All],2,FALSE) )</f>
        <v>VEA</v>
      </c>
      <c r="W310" s="124">
        <f>ROW()</f>
        <v>310</v>
      </c>
    </row>
    <row r="311" spans="1:23" x14ac:dyDescent="0.25">
      <c r="A311" s="239" t="s">
        <v>238</v>
      </c>
      <c r="B311" s="240">
        <v>42824</v>
      </c>
      <c r="C311" s="241" t="s">
        <v>144</v>
      </c>
      <c r="D311" s="78"/>
      <c r="E311" s="79" t="s">
        <v>52</v>
      </c>
      <c r="F311" s="80">
        <v>1078</v>
      </c>
      <c r="G311" s="81">
        <v>24.26</v>
      </c>
      <c r="H311" s="82"/>
      <c r="I311" s="83"/>
      <c r="J311" s="84"/>
      <c r="K311" s="85"/>
      <c r="L311" s="85"/>
      <c r="M311" s="214"/>
      <c r="N311" s="85"/>
      <c r="O311" s="86"/>
      <c r="P311" s="113">
        <f>IF(ISNA(MATCH(Transactions[[#This Row],[TransType]], TransType[TransType], 0)), 1, MATCH(Transactions[[#This Row],[TransType]], TransType[TransType], 0))</f>
        <v>17</v>
      </c>
      <c r="Q311"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24.26</v>
      </c>
      <c r="R311" s="121">
        <f>Transactions[TotalAmnt] * INDEX(TransType[], Transactions[[#This Row],[TTR]], 4)</f>
        <v>-24.26</v>
      </c>
      <c r="S311" s="250">
        <f>IF('Config'!$B$2&lt;&gt;"Yes",0,ROUND(SUMIFS(nmTransCashImpact,nmTransAccount,"="&amp;A311,nmTransDate,"&lt;="&amp;B311,nmTransTransID,"&lt;="&amp;W311),2))</f>
        <v>5633.99</v>
      </c>
      <c r="T311" s="122">
        <f>IF(INDEX(TransType[], Transactions[[#This Row],[TTR]], 6)=0, 0, Transactions[[#This Row],[Qty]]*INDEX(TransType[], Transactions[[#This Row],[TTR]], 6)*IF(AND(Transactions[[#This Row],[Qty]]&lt;0, INDEX(TransType[], Transactions[[#This Row],[TTR]], 5)=-1), -1, 1))</f>
        <v>0</v>
      </c>
      <c r="U311" s="252">
        <f>IF(Transactions[[#This Row],[Symbol]]="* Cash", 0,ROUND(SUMIFS(nmTransQtyChange,nmTransAccount,"="&amp;A311,nmTransDate,"&lt;="&amp;B311,nmTransSymbol,"="&amp;V311,nmTransTransID,"&lt;="&amp;W311),5))</f>
        <v>1078</v>
      </c>
      <c r="V311" s="123" t="str">
        <f xml:space="preserve"> IF(ISNA(VLOOKUP(Transactions[[#This Row],[SymbolName]], SymbolAlias[#All],2,FALSE)), Transactions[[#This Row],[SymbolName]], VLOOKUP(Transactions[[#This Row],[SymbolName]], SymbolAlias[#All],2,FALSE) )</f>
        <v>VEA</v>
      </c>
      <c r="W311" s="124">
        <f>ROW()</f>
        <v>311</v>
      </c>
    </row>
    <row r="312" spans="1:23" x14ac:dyDescent="0.25">
      <c r="A312" s="239" t="s">
        <v>238</v>
      </c>
      <c r="B312" s="240">
        <v>42824</v>
      </c>
      <c r="C312" s="241" t="s">
        <v>98</v>
      </c>
      <c r="D312" s="78" t="s">
        <v>118</v>
      </c>
      <c r="E312" s="79" t="s">
        <v>52</v>
      </c>
      <c r="F312" s="80">
        <v>3</v>
      </c>
      <c r="G312" s="81">
        <v>118.39</v>
      </c>
      <c r="H312" s="82"/>
      <c r="I312" s="83"/>
      <c r="J312" s="84"/>
      <c r="K312" s="85"/>
      <c r="L312" s="85"/>
      <c r="M312" s="214"/>
      <c r="N312" s="85"/>
      <c r="O312" s="86"/>
      <c r="P312" s="113">
        <f>IF(ISNA(MATCH(Transactions[[#This Row],[TransType]], TransType[TransType], 0)), 1, MATCH(Transactions[[#This Row],[TransType]], TransType[TransType], 0))</f>
        <v>3</v>
      </c>
      <c r="Q312"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118.39</v>
      </c>
      <c r="R312" s="121">
        <f>Transactions[TotalAmnt] * INDEX(TransType[], Transactions[[#This Row],[TTR]], 4)</f>
        <v>-118.39</v>
      </c>
      <c r="S312" s="250">
        <f>IF('Config'!$B$2&lt;&gt;"Yes",0,ROUND(SUMIFS(nmTransCashImpact,nmTransAccount,"="&amp;A312,nmTransDate,"&lt;="&amp;B312,nmTransTransID,"&lt;="&amp;W312),2))</f>
        <v>5515.6</v>
      </c>
      <c r="T312" s="122">
        <f>IF(INDEX(TransType[], Transactions[[#This Row],[TTR]], 6)=0, 0, Transactions[[#This Row],[Qty]]*INDEX(TransType[], Transactions[[#This Row],[TTR]], 6)*IF(AND(Transactions[[#This Row],[Qty]]&lt;0, INDEX(TransType[], Transactions[[#This Row],[TTR]], 5)=-1), -1, 1))</f>
        <v>3</v>
      </c>
      <c r="U312" s="252">
        <f>IF(Transactions[[#This Row],[Symbol]]="* Cash", 0,ROUND(SUMIFS(nmTransQtyChange,nmTransAccount,"="&amp;A312,nmTransDate,"&lt;="&amp;B312,nmTransSymbol,"="&amp;V312,nmTransTransID,"&lt;="&amp;W312),5))</f>
        <v>1081</v>
      </c>
      <c r="V312" s="123" t="str">
        <f xml:space="preserve"> IF(ISNA(VLOOKUP(Transactions[[#This Row],[SymbolName]], SymbolAlias[#All],2,FALSE)), Transactions[[#This Row],[SymbolName]], VLOOKUP(Transactions[[#This Row],[SymbolName]], SymbolAlias[#All],2,FALSE) )</f>
        <v>VEA</v>
      </c>
      <c r="W312" s="124">
        <f>ROW()</f>
        <v>312</v>
      </c>
    </row>
    <row r="313" spans="1:23" x14ac:dyDescent="0.25">
      <c r="A313" s="239" t="s">
        <v>238</v>
      </c>
      <c r="B313" s="240">
        <v>42913</v>
      </c>
      <c r="C313" s="241" t="s">
        <v>108</v>
      </c>
      <c r="D313" s="78"/>
      <c r="E313" s="79" t="s">
        <v>52</v>
      </c>
      <c r="F313" s="80">
        <v>1081</v>
      </c>
      <c r="G313" s="81">
        <v>521.04</v>
      </c>
      <c r="H313" s="82"/>
      <c r="I313" s="83"/>
      <c r="J313" s="84"/>
      <c r="K313" s="85"/>
      <c r="L313" s="85"/>
      <c r="M313" s="214"/>
      <c r="N313" s="85"/>
      <c r="O313" s="86"/>
      <c r="P313" s="113">
        <f>IF(ISNA(MATCH(Transactions[[#This Row],[TransType]], TransType[TransType], 0)), 1, MATCH(Transactions[[#This Row],[TransType]], TransType[TransType], 0))</f>
        <v>6</v>
      </c>
      <c r="Q313"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521.04</v>
      </c>
      <c r="R313" s="121">
        <f>Transactions[TotalAmnt] * INDEX(TransType[], Transactions[[#This Row],[TTR]], 4)</f>
        <v>521.04</v>
      </c>
      <c r="S313" s="250">
        <f>IF('Config'!$B$2&lt;&gt;"Yes",0,ROUND(SUMIFS(nmTransCashImpact,nmTransAccount,"="&amp;A313,nmTransDate,"&lt;="&amp;B313,nmTransTransID,"&lt;="&amp;W313),2))</f>
        <v>6036.64</v>
      </c>
      <c r="T313" s="122">
        <f>IF(INDEX(TransType[], Transactions[[#This Row],[TTR]], 6)=0, 0, Transactions[[#This Row],[Qty]]*INDEX(TransType[], Transactions[[#This Row],[TTR]], 6)*IF(AND(Transactions[[#This Row],[Qty]]&lt;0, INDEX(TransType[], Transactions[[#This Row],[TTR]], 5)=-1), -1, 1))</f>
        <v>0</v>
      </c>
      <c r="U313" s="252">
        <f>IF(Transactions[[#This Row],[Symbol]]="* Cash", 0,ROUND(SUMIFS(nmTransQtyChange,nmTransAccount,"="&amp;A313,nmTransDate,"&lt;="&amp;B313,nmTransSymbol,"="&amp;V313,nmTransTransID,"&lt;="&amp;W313),5))</f>
        <v>1081</v>
      </c>
      <c r="V313" s="123" t="str">
        <f xml:space="preserve"> IF(ISNA(VLOOKUP(Transactions[[#This Row],[SymbolName]], SymbolAlias[#All],2,FALSE)), Transactions[[#This Row],[SymbolName]], VLOOKUP(Transactions[[#This Row],[SymbolName]], SymbolAlias[#All],2,FALSE) )</f>
        <v>VEA</v>
      </c>
      <c r="W313" s="124">
        <f>ROW()</f>
        <v>313</v>
      </c>
    </row>
    <row r="314" spans="1:23" x14ac:dyDescent="0.25">
      <c r="A314" s="239" t="s">
        <v>238</v>
      </c>
      <c r="B314" s="240">
        <v>42913</v>
      </c>
      <c r="C314" s="241" t="s">
        <v>144</v>
      </c>
      <c r="D314" s="78"/>
      <c r="E314" s="79" t="s">
        <v>52</v>
      </c>
      <c r="F314" s="80">
        <v>1081</v>
      </c>
      <c r="G314" s="81">
        <v>78.16</v>
      </c>
      <c r="H314" s="82"/>
      <c r="I314" s="83"/>
      <c r="J314" s="84"/>
      <c r="K314" s="85"/>
      <c r="L314" s="85"/>
      <c r="M314" s="214"/>
      <c r="N314" s="85"/>
      <c r="O314" s="86"/>
      <c r="P314" s="113">
        <f>IF(ISNA(MATCH(Transactions[[#This Row],[TransType]], TransType[TransType], 0)), 1, MATCH(Transactions[[#This Row],[TransType]], TransType[TransType], 0))</f>
        <v>17</v>
      </c>
      <c r="Q314"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78.16</v>
      </c>
      <c r="R314" s="121">
        <f>Transactions[TotalAmnt] * INDEX(TransType[], Transactions[[#This Row],[TTR]], 4)</f>
        <v>-78.16</v>
      </c>
      <c r="S314" s="250">
        <f>IF('Config'!$B$2&lt;&gt;"Yes",0,ROUND(SUMIFS(nmTransCashImpact,nmTransAccount,"="&amp;A314,nmTransDate,"&lt;="&amp;B314,nmTransTransID,"&lt;="&amp;W314),2))</f>
        <v>5958.48</v>
      </c>
      <c r="T314" s="122">
        <f>IF(INDEX(TransType[], Transactions[[#This Row],[TTR]], 6)=0, 0, Transactions[[#This Row],[Qty]]*INDEX(TransType[], Transactions[[#This Row],[TTR]], 6)*IF(AND(Transactions[[#This Row],[Qty]]&lt;0, INDEX(TransType[], Transactions[[#This Row],[TTR]], 5)=-1), -1, 1))</f>
        <v>0</v>
      </c>
      <c r="U314" s="252">
        <f>IF(Transactions[[#This Row],[Symbol]]="* Cash", 0,ROUND(SUMIFS(nmTransQtyChange,nmTransAccount,"="&amp;A314,nmTransDate,"&lt;="&amp;B314,nmTransSymbol,"="&amp;V314,nmTransTransID,"&lt;="&amp;W314),5))</f>
        <v>1081</v>
      </c>
      <c r="V314" s="123" t="str">
        <f xml:space="preserve"> IF(ISNA(VLOOKUP(Transactions[[#This Row],[SymbolName]], SymbolAlias[#All],2,FALSE)), Transactions[[#This Row],[SymbolName]], VLOOKUP(Transactions[[#This Row],[SymbolName]], SymbolAlias[#All],2,FALSE) )</f>
        <v>VEA</v>
      </c>
      <c r="W314" s="124">
        <f>ROW()</f>
        <v>314</v>
      </c>
    </row>
    <row r="315" spans="1:23" x14ac:dyDescent="0.25">
      <c r="A315" s="239" t="s">
        <v>238</v>
      </c>
      <c r="B315" s="240">
        <v>42913</v>
      </c>
      <c r="C315" s="241" t="s">
        <v>98</v>
      </c>
      <c r="D315" s="78" t="s">
        <v>118</v>
      </c>
      <c r="E315" s="79" t="s">
        <v>52</v>
      </c>
      <c r="F315" s="80">
        <v>10</v>
      </c>
      <c r="G315" s="81">
        <v>412.69</v>
      </c>
      <c r="H315" s="82"/>
      <c r="I315" s="83"/>
      <c r="J315" s="84"/>
      <c r="K315" s="85"/>
      <c r="L315" s="85"/>
      <c r="M315" s="214"/>
      <c r="N315" s="85"/>
      <c r="O315" s="86"/>
      <c r="P315" s="113">
        <f>IF(ISNA(MATCH(Transactions[[#This Row],[TransType]], TransType[TransType], 0)), 1, MATCH(Transactions[[#This Row],[TransType]], TransType[TransType], 0))</f>
        <v>3</v>
      </c>
      <c r="Q315"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412.69</v>
      </c>
      <c r="R315" s="121">
        <f>Transactions[TotalAmnt] * INDEX(TransType[], Transactions[[#This Row],[TTR]], 4)</f>
        <v>-412.69</v>
      </c>
      <c r="S315" s="250">
        <f>IF('Config'!$B$2&lt;&gt;"Yes",0,ROUND(SUMIFS(nmTransCashImpact,nmTransAccount,"="&amp;A315,nmTransDate,"&lt;="&amp;B315,nmTransTransID,"&lt;="&amp;W315),2))</f>
        <v>5545.79</v>
      </c>
      <c r="T315" s="122">
        <f>IF(INDEX(TransType[], Transactions[[#This Row],[TTR]], 6)=0, 0, Transactions[[#This Row],[Qty]]*INDEX(TransType[], Transactions[[#This Row],[TTR]], 6)*IF(AND(Transactions[[#This Row],[Qty]]&lt;0, INDEX(TransType[], Transactions[[#This Row],[TTR]], 5)=-1), -1, 1))</f>
        <v>10</v>
      </c>
      <c r="U315" s="252">
        <f>IF(Transactions[[#This Row],[Symbol]]="* Cash", 0,ROUND(SUMIFS(nmTransQtyChange,nmTransAccount,"="&amp;A315,nmTransDate,"&lt;="&amp;B315,nmTransSymbol,"="&amp;V315,nmTransTransID,"&lt;="&amp;W315),5))</f>
        <v>1091</v>
      </c>
      <c r="V315" s="123" t="str">
        <f xml:space="preserve"> IF(ISNA(VLOOKUP(Transactions[[#This Row],[SymbolName]], SymbolAlias[#All],2,FALSE)), Transactions[[#This Row],[SymbolName]], VLOOKUP(Transactions[[#This Row],[SymbolName]], SymbolAlias[#All],2,FALSE) )</f>
        <v>VEA</v>
      </c>
      <c r="W315" s="124">
        <f>ROW()</f>
        <v>315</v>
      </c>
    </row>
    <row r="316" spans="1:23" x14ac:dyDescent="0.25">
      <c r="A316" s="239" t="s">
        <v>238</v>
      </c>
      <c r="B316" s="240">
        <v>43003</v>
      </c>
      <c r="C316" s="241" t="s">
        <v>108</v>
      </c>
      <c r="D316" s="78"/>
      <c r="E316" s="79" t="s">
        <v>52</v>
      </c>
      <c r="F316" s="80">
        <v>1091</v>
      </c>
      <c r="G316" s="81">
        <v>195.29</v>
      </c>
      <c r="H316" s="82"/>
      <c r="I316" s="83"/>
      <c r="J316" s="84"/>
      <c r="K316" s="85"/>
      <c r="L316" s="85"/>
      <c r="M316" s="214"/>
      <c r="N316" s="85"/>
      <c r="O316" s="86"/>
      <c r="P316" s="113">
        <f>IF(ISNA(MATCH(Transactions[[#This Row],[TransType]], TransType[TransType], 0)), 1, MATCH(Transactions[[#This Row],[TransType]], TransType[TransType], 0))</f>
        <v>6</v>
      </c>
      <c r="Q316"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195.29</v>
      </c>
      <c r="R316" s="121">
        <f>Transactions[TotalAmnt] * INDEX(TransType[], Transactions[[#This Row],[TTR]], 4)</f>
        <v>195.29</v>
      </c>
      <c r="S316" s="250">
        <f>IF('Config'!$B$2&lt;&gt;"Yes",0,ROUND(SUMIFS(nmTransCashImpact,nmTransAccount,"="&amp;A316,nmTransDate,"&lt;="&amp;B316,nmTransTransID,"&lt;="&amp;W316),2))</f>
        <v>5741.08</v>
      </c>
      <c r="T316" s="122">
        <f>IF(INDEX(TransType[], Transactions[[#This Row],[TTR]], 6)=0, 0, Transactions[[#This Row],[Qty]]*INDEX(TransType[], Transactions[[#This Row],[TTR]], 6)*IF(AND(Transactions[[#This Row],[Qty]]&lt;0, INDEX(TransType[], Transactions[[#This Row],[TTR]], 5)=-1), -1, 1))</f>
        <v>0</v>
      </c>
      <c r="U316" s="252">
        <f>IF(Transactions[[#This Row],[Symbol]]="* Cash", 0,ROUND(SUMIFS(nmTransQtyChange,nmTransAccount,"="&amp;A316,nmTransDate,"&lt;="&amp;B316,nmTransSymbol,"="&amp;V316,nmTransTransID,"&lt;="&amp;W316),5))</f>
        <v>1091</v>
      </c>
      <c r="V316" s="123" t="str">
        <f xml:space="preserve"> IF(ISNA(VLOOKUP(Transactions[[#This Row],[SymbolName]], SymbolAlias[#All],2,FALSE)), Transactions[[#This Row],[SymbolName]], VLOOKUP(Transactions[[#This Row],[SymbolName]], SymbolAlias[#All],2,FALSE) )</f>
        <v>VEA</v>
      </c>
      <c r="W316" s="124">
        <f>ROW()</f>
        <v>316</v>
      </c>
    </row>
    <row r="317" spans="1:23" x14ac:dyDescent="0.25">
      <c r="A317" s="239" t="s">
        <v>238</v>
      </c>
      <c r="B317" s="240">
        <v>43003</v>
      </c>
      <c r="C317" s="241" t="s">
        <v>144</v>
      </c>
      <c r="D317" s="78"/>
      <c r="E317" s="79" t="s">
        <v>52</v>
      </c>
      <c r="F317" s="80">
        <v>1091</v>
      </c>
      <c r="G317" s="81">
        <v>29.29</v>
      </c>
      <c r="H317" s="82"/>
      <c r="I317" s="83"/>
      <c r="J317" s="84"/>
      <c r="K317" s="85"/>
      <c r="L317" s="85"/>
      <c r="M317" s="214"/>
      <c r="N317" s="85"/>
      <c r="O317" s="86"/>
      <c r="P317" s="113">
        <f>IF(ISNA(MATCH(Transactions[[#This Row],[TransType]], TransType[TransType], 0)), 1, MATCH(Transactions[[#This Row],[TransType]], TransType[TransType], 0))</f>
        <v>17</v>
      </c>
      <c r="Q317"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29.29</v>
      </c>
      <c r="R317" s="121">
        <f>Transactions[TotalAmnt] * INDEX(TransType[], Transactions[[#This Row],[TTR]], 4)</f>
        <v>-29.29</v>
      </c>
      <c r="S317" s="250">
        <f>IF('Config'!$B$2&lt;&gt;"Yes",0,ROUND(SUMIFS(nmTransCashImpact,nmTransAccount,"="&amp;A317,nmTransDate,"&lt;="&amp;B317,nmTransTransID,"&lt;="&amp;W317),2))</f>
        <v>5711.79</v>
      </c>
      <c r="T317" s="122">
        <f>IF(INDEX(TransType[], Transactions[[#This Row],[TTR]], 6)=0, 0, Transactions[[#This Row],[Qty]]*INDEX(TransType[], Transactions[[#This Row],[TTR]], 6)*IF(AND(Transactions[[#This Row],[Qty]]&lt;0, INDEX(TransType[], Transactions[[#This Row],[TTR]], 5)=-1), -1, 1))</f>
        <v>0</v>
      </c>
      <c r="U317" s="252">
        <f>IF(Transactions[[#This Row],[Symbol]]="* Cash", 0,ROUND(SUMIFS(nmTransQtyChange,nmTransAccount,"="&amp;A317,nmTransDate,"&lt;="&amp;B317,nmTransSymbol,"="&amp;V317,nmTransTransID,"&lt;="&amp;W317),5))</f>
        <v>1091</v>
      </c>
      <c r="V317" s="123" t="str">
        <f xml:space="preserve"> IF(ISNA(VLOOKUP(Transactions[[#This Row],[SymbolName]], SymbolAlias[#All],2,FALSE)), Transactions[[#This Row],[SymbolName]], VLOOKUP(Transactions[[#This Row],[SymbolName]], SymbolAlias[#All],2,FALSE) )</f>
        <v>VEA</v>
      </c>
      <c r="W317" s="124">
        <f>ROW()</f>
        <v>317</v>
      </c>
    </row>
    <row r="318" spans="1:23" x14ac:dyDescent="0.25">
      <c r="A318" s="239" t="s">
        <v>238</v>
      </c>
      <c r="B318" s="240">
        <v>43003</v>
      </c>
      <c r="C318" s="241" t="s">
        <v>98</v>
      </c>
      <c r="D318" s="78" t="s">
        <v>118</v>
      </c>
      <c r="E318" s="79" t="s">
        <v>52</v>
      </c>
      <c r="F318" s="80">
        <v>3</v>
      </c>
      <c r="G318" s="81">
        <v>129.66</v>
      </c>
      <c r="H318" s="82"/>
      <c r="I318" s="83"/>
      <c r="J318" s="84"/>
      <c r="K318" s="85"/>
      <c r="L318" s="85"/>
      <c r="M318" s="214"/>
      <c r="N318" s="85"/>
      <c r="O318" s="86"/>
      <c r="P318" s="113">
        <f>IF(ISNA(MATCH(Transactions[[#This Row],[TransType]], TransType[TransType], 0)), 1, MATCH(Transactions[[#This Row],[TransType]], TransType[TransType], 0))</f>
        <v>3</v>
      </c>
      <c r="Q318"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129.66</v>
      </c>
      <c r="R318" s="121">
        <f>Transactions[TotalAmnt] * INDEX(TransType[], Transactions[[#This Row],[TTR]], 4)</f>
        <v>-129.66</v>
      </c>
      <c r="S318" s="250">
        <f>IF('Config'!$B$2&lt;&gt;"Yes",0,ROUND(SUMIFS(nmTransCashImpact,nmTransAccount,"="&amp;A318,nmTransDate,"&lt;="&amp;B318,nmTransTransID,"&lt;="&amp;W318),2))</f>
        <v>5582.13</v>
      </c>
      <c r="T318" s="122">
        <f>IF(INDEX(TransType[], Transactions[[#This Row],[TTR]], 6)=0, 0, Transactions[[#This Row],[Qty]]*INDEX(TransType[], Transactions[[#This Row],[TTR]], 6)*IF(AND(Transactions[[#This Row],[Qty]]&lt;0, INDEX(TransType[], Transactions[[#This Row],[TTR]], 5)=-1), -1, 1))</f>
        <v>3</v>
      </c>
      <c r="U318" s="252">
        <f>IF(Transactions[[#This Row],[Symbol]]="* Cash", 0,ROUND(SUMIFS(nmTransQtyChange,nmTransAccount,"="&amp;A318,nmTransDate,"&lt;="&amp;B318,nmTransSymbol,"="&amp;V318,nmTransTransID,"&lt;="&amp;W318),5))</f>
        <v>1094</v>
      </c>
      <c r="V318" s="123" t="str">
        <f xml:space="preserve"> IF(ISNA(VLOOKUP(Transactions[[#This Row],[SymbolName]], SymbolAlias[#All],2,FALSE)), Transactions[[#This Row],[SymbolName]], VLOOKUP(Transactions[[#This Row],[SymbolName]], SymbolAlias[#All],2,FALSE) )</f>
        <v>VEA</v>
      </c>
      <c r="W318" s="124">
        <f>ROW()</f>
        <v>318</v>
      </c>
    </row>
    <row r="319" spans="1:23" x14ac:dyDescent="0.25">
      <c r="A319" s="239" t="s">
        <v>238</v>
      </c>
      <c r="B319" s="240">
        <v>43096</v>
      </c>
      <c r="C319" s="241" t="s">
        <v>108</v>
      </c>
      <c r="D319" s="78"/>
      <c r="E319" s="79" t="s">
        <v>52</v>
      </c>
      <c r="F319" s="80">
        <v>1094</v>
      </c>
      <c r="G319" s="81">
        <v>472.06</v>
      </c>
      <c r="H319" s="82"/>
      <c r="I319" s="83"/>
      <c r="J319" s="84"/>
      <c r="K319" s="85"/>
      <c r="L319" s="85"/>
      <c r="M319" s="214"/>
      <c r="N319" s="85"/>
      <c r="O319" s="86"/>
      <c r="P319" s="113">
        <f>IF(ISNA(MATCH(Transactions[[#This Row],[TransType]], TransType[TransType], 0)), 1, MATCH(Transactions[[#This Row],[TransType]], TransType[TransType], 0))</f>
        <v>6</v>
      </c>
      <c r="Q319"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472.06</v>
      </c>
      <c r="R319" s="121">
        <f>Transactions[TotalAmnt] * INDEX(TransType[], Transactions[[#This Row],[TTR]], 4)</f>
        <v>472.06</v>
      </c>
      <c r="S319" s="250">
        <f>IF('Config'!$B$2&lt;&gt;"Yes",0,ROUND(SUMIFS(nmTransCashImpact,nmTransAccount,"="&amp;A319,nmTransDate,"&lt;="&amp;B319,nmTransTransID,"&lt;="&amp;W319),2))</f>
        <v>6054.19</v>
      </c>
      <c r="T319" s="122">
        <f>IF(INDEX(TransType[], Transactions[[#This Row],[TTR]], 6)=0, 0, Transactions[[#This Row],[Qty]]*INDEX(TransType[], Transactions[[#This Row],[TTR]], 6)*IF(AND(Transactions[[#This Row],[Qty]]&lt;0, INDEX(TransType[], Transactions[[#This Row],[TTR]], 5)=-1), -1, 1))</f>
        <v>0</v>
      </c>
      <c r="U319" s="252">
        <f>IF(Transactions[[#This Row],[Symbol]]="* Cash", 0,ROUND(SUMIFS(nmTransQtyChange,nmTransAccount,"="&amp;A319,nmTransDate,"&lt;="&amp;B319,nmTransSymbol,"="&amp;V319,nmTransTransID,"&lt;="&amp;W319),5))</f>
        <v>1094</v>
      </c>
      <c r="V319" s="123" t="str">
        <f xml:space="preserve"> IF(ISNA(VLOOKUP(Transactions[[#This Row],[SymbolName]], SymbolAlias[#All],2,FALSE)), Transactions[[#This Row],[SymbolName]], VLOOKUP(Transactions[[#This Row],[SymbolName]], SymbolAlias[#All],2,FALSE) )</f>
        <v>VEA</v>
      </c>
      <c r="W319" s="124">
        <f>ROW()</f>
        <v>319</v>
      </c>
    </row>
    <row r="320" spans="1:23" x14ac:dyDescent="0.25">
      <c r="A320" s="239" t="s">
        <v>238</v>
      </c>
      <c r="B320" s="240">
        <v>43096</v>
      </c>
      <c r="C320" s="241" t="s">
        <v>144</v>
      </c>
      <c r="D320" s="78"/>
      <c r="E320" s="79" t="s">
        <v>52</v>
      </c>
      <c r="F320" s="80">
        <v>1094</v>
      </c>
      <c r="G320" s="81">
        <v>70.81</v>
      </c>
      <c r="H320" s="82"/>
      <c r="I320" s="83"/>
      <c r="J320" s="84"/>
      <c r="K320" s="85"/>
      <c r="L320" s="85"/>
      <c r="M320" s="214"/>
      <c r="N320" s="85"/>
      <c r="O320" s="86"/>
      <c r="P320" s="113">
        <f>IF(ISNA(MATCH(Transactions[[#This Row],[TransType]], TransType[TransType], 0)), 1, MATCH(Transactions[[#This Row],[TransType]], TransType[TransType], 0))</f>
        <v>17</v>
      </c>
      <c r="Q320"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70.81</v>
      </c>
      <c r="R320" s="121">
        <f>Transactions[TotalAmnt] * INDEX(TransType[], Transactions[[#This Row],[TTR]], 4)</f>
        <v>-70.81</v>
      </c>
      <c r="S320" s="250">
        <f>IF('Config'!$B$2&lt;&gt;"Yes",0,ROUND(SUMIFS(nmTransCashImpact,nmTransAccount,"="&amp;A320,nmTransDate,"&lt;="&amp;B320,nmTransTransID,"&lt;="&amp;W320),2))</f>
        <v>5983.38</v>
      </c>
      <c r="T320" s="122">
        <f>IF(INDEX(TransType[], Transactions[[#This Row],[TTR]], 6)=0, 0, Transactions[[#This Row],[Qty]]*INDEX(TransType[], Transactions[[#This Row],[TTR]], 6)*IF(AND(Transactions[[#This Row],[Qty]]&lt;0, INDEX(TransType[], Transactions[[#This Row],[TTR]], 5)=-1), -1, 1))</f>
        <v>0</v>
      </c>
      <c r="U320" s="252">
        <f>IF(Transactions[[#This Row],[Symbol]]="* Cash", 0,ROUND(SUMIFS(nmTransQtyChange,nmTransAccount,"="&amp;A320,nmTransDate,"&lt;="&amp;B320,nmTransSymbol,"="&amp;V320,nmTransTransID,"&lt;="&amp;W320),5))</f>
        <v>1094</v>
      </c>
      <c r="V320" s="123" t="str">
        <f xml:space="preserve"> IF(ISNA(VLOOKUP(Transactions[[#This Row],[SymbolName]], SymbolAlias[#All],2,FALSE)), Transactions[[#This Row],[SymbolName]], VLOOKUP(Transactions[[#This Row],[SymbolName]], SymbolAlias[#All],2,FALSE) )</f>
        <v>VEA</v>
      </c>
      <c r="W320" s="124">
        <f>ROW()</f>
        <v>320</v>
      </c>
    </row>
    <row r="321" spans="1:23" x14ac:dyDescent="0.25">
      <c r="A321" s="239" t="s">
        <v>238</v>
      </c>
      <c r="B321" s="240">
        <v>43096</v>
      </c>
      <c r="C321" s="241" t="s">
        <v>192</v>
      </c>
      <c r="D321" s="78" t="s">
        <v>118</v>
      </c>
      <c r="E321" s="79" t="s">
        <v>52</v>
      </c>
      <c r="F321" s="80">
        <v>8</v>
      </c>
      <c r="G321" s="81">
        <v>357.8</v>
      </c>
      <c r="H321" s="82"/>
      <c r="I321" s="83"/>
      <c r="J321" s="84"/>
      <c r="K321" s="85"/>
      <c r="L321" s="85"/>
      <c r="M321" s="214"/>
      <c r="N321" s="85"/>
      <c r="O321" s="86"/>
      <c r="P321" s="113">
        <f>IF(ISNA(MATCH(Transactions[[#This Row],[TransType]], TransType[TransType], 0)), 1, MATCH(Transactions[[#This Row],[TransType]], TransType[TransType], 0))</f>
        <v>3</v>
      </c>
      <c r="Q321"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357.8</v>
      </c>
      <c r="R321" s="121">
        <f>Transactions[TotalAmnt] * INDEX(TransType[], Transactions[[#This Row],[TTR]], 4)</f>
        <v>-357.8</v>
      </c>
      <c r="S321" s="250">
        <f>IF('Config'!$B$2&lt;&gt;"Yes",0,ROUND(SUMIFS(nmTransCashImpact,nmTransAccount,"="&amp;A321,nmTransDate,"&lt;="&amp;B321,nmTransTransID,"&lt;="&amp;W321),2))</f>
        <v>5625.58</v>
      </c>
      <c r="T321" s="122">
        <f>IF(INDEX(TransType[], Transactions[[#This Row],[TTR]], 6)=0, 0, Transactions[[#This Row],[Qty]]*INDEX(TransType[], Transactions[[#This Row],[TTR]], 6)*IF(AND(Transactions[[#This Row],[Qty]]&lt;0, INDEX(TransType[], Transactions[[#This Row],[TTR]], 5)=-1), -1, 1))</f>
        <v>8</v>
      </c>
      <c r="U321" s="252">
        <f>IF(Transactions[[#This Row],[Symbol]]="* Cash", 0,ROUND(SUMIFS(nmTransQtyChange,nmTransAccount,"="&amp;A321,nmTransDate,"&lt;="&amp;B321,nmTransSymbol,"="&amp;V321,nmTransTransID,"&lt;="&amp;W321),5))</f>
        <v>1102</v>
      </c>
      <c r="V321" s="123" t="str">
        <f xml:space="preserve"> IF(ISNA(VLOOKUP(Transactions[[#This Row],[SymbolName]], SymbolAlias[#All],2,FALSE)), Transactions[[#This Row],[SymbolName]], VLOOKUP(Transactions[[#This Row],[SymbolName]], SymbolAlias[#All],2,FALSE) )</f>
        <v>VEA</v>
      </c>
      <c r="W321" s="124">
        <f>ROW()</f>
        <v>321</v>
      </c>
    </row>
    <row r="322" spans="1:23" x14ac:dyDescent="0.25">
      <c r="A322" s="239" t="s">
        <v>238</v>
      </c>
      <c r="B322" s="240">
        <v>43188</v>
      </c>
      <c r="C322" s="241" t="s">
        <v>108</v>
      </c>
      <c r="D322" s="78"/>
      <c r="E322" s="79" t="s">
        <v>52</v>
      </c>
      <c r="F322" s="80">
        <v>1102</v>
      </c>
      <c r="G322" s="81">
        <v>177.97</v>
      </c>
      <c r="H322" s="82"/>
      <c r="I322" s="83"/>
      <c r="J322" s="84"/>
      <c r="K322" s="85"/>
      <c r="L322" s="85"/>
      <c r="M322" s="214"/>
      <c r="N322" s="85"/>
      <c r="O322" s="86"/>
      <c r="P322" s="113">
        <f>IF(ISNA(MATCH(Transactions[[#This Row],[TransType]], TransType[TransType], 0)), 1, MATCH(Transactions[[#This Row],[TransType]], TransType[TransType], 0))</f>
        <v>6</v>
      </c>
      <c r="Q322"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177.97</v>
      </c>
      <c r="R322" s="121">
        <f>Transactions[TotalAmnt] * INDEX(TransType[], Transactions[[#This Row],[TTR]], 4)</f>
        <v>177.97</v>
      </c>
      <c r="S322" s="250">
        <f>IF('Config'!$B$2&lt;&gt;"Yes",0,ROUND(SUMIFS(nmTransCashImpact,nmTransAccount,"="&amp;A322,nmTransDate,"&lt;="&amp;B322,nmTransTransID,"&lt;="&amp;W322),2))</f>
        <v>5803.55</v>
      </c>
      <c r="T322" s="122">
        <f>IF(INDEX(TransType[], Transactions[[#This Row],[TTR]], 6)=0, 0, Transactions[[#This Row],[Qty]]*INDEX(TransType[], Transactions[[#This Row],[TTR]], 6)*IF(AND(Transactions[[#This Row],[Qty]]&lt;0, INDEX(TransType[], Transactions[[#This Row],[TTR]], 5)=-1), -1, 1))</f>
        <v>0</v>
      </c>
      <c r="U322" s="252">
        <f>IF(Transactions[[#This Row],[Symbol]]="* Cash", 0,ROUND(SUMIFS(nmTransQtyChange,nmTransAccount,"="&amp;A322,nmTransDate,"&lt;="&amp;B322,nmTransSymbol,"="&amp;V322,nmTransTransID,"&lt;="&amp;W322),5))</f>
        <v>1102</v>
      </c>
      <c r="V322" s="123" t="str">
        <f xml:space="preserve"> IF(ISNA(VLOOKUP(Transactions[[#This Row],[SymbolName]], SymbolAlias[#All],2,FALSE)), Transactions[[#This Row],[SymbolName]], VLOOKUP(Transactions[[#This Row],[SymbolName]], SymbolAlias[#All],2,FALSE) )</f>
        <v>VEA</v>
      </c>
      <c r="W322" s="124">
        <f>ROW()</f>
        <v>322</v>
      </c>
    </row>
    <row r="323" spans="1:23" x14ac:dyDescent="0.25">
      <c r="A323" s="239" t="s">
        <v>238</v>
      </c>
      <c r="B323" s="240">
        <v>43188</v>
      </c>
      <c r="C323" s="241" t="s">
        <v>144</v>
      </c>
      <c r="D323" s="78"/>
      <c r="E323" s="79" t="s">
        <v>52</v>
      </c>
      <c r="F323" s="80">
        <v>1102</v>
      </c>
      <c r="G323" s="81">
        <v>26.7</v>
      </c>
      <c r="H323" s="82"/>
      <c r="I323" s="83"/>
      <c r="J323" s="84"/>
      <c r="K323" s="85"/>
      <c r="L323" s="85"/>
      <c r="M323" s="214"/>
      <c r="N323" s="85"/>
      <c r="O323" s="86"/>
      <c r="P323" s="113">
        <f>IF(ISNA(MATCH(Transactions[[#This Row],[TransType]], TransType[TransType], 0)), 1, MATCH(Transactions[[#This Row],[TransType]], TransType[TransType], 0))</f>
        <v>17</v>
      </c>
      <c r="Q323"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26.7</v>
      </c>
      <c r="R323" s="121">
        <f>Transactions[TotalAmnt] * INDEX(TransType[], Transactions[[#This Row],[TTR]], 4)</f>
        <v>-26.7</v>
      </c>
      <c r="S323" s="250">
        <f>IF('Config'!$B$2&lt;&gt;"Yes",0,ROUND(SUMIFS(nmTransCashImpact,nmTransAccount,"="&amp;A323,nmTransDate,"&lt;="&amp;B323,nmTransTransID,"&lt;="&amp;W323),2))</f>
        <v>5776.85</v>
      </c>
      <c r="T323" s="122">
        <f>IF(INDEX(TransType[], Transactions[[#This Row],[TTR]], 6)=0, 0, Transactions[[#This Row],[Qty]]*INDEX(TransType[], Transactions[[#This Row],[TTR]], 6)*IF(AND(Transactions[[#This Row],[Qty]]&lt;0, INDEX(TransType[], Transactions[[#This Row],[TTR]], 5)=-1), -1, 1))</f>
        <v>0</v>
      </c>
      <c r="U323" s="252">
        <f>IF(Transactions[[#This Row],[Symbol]]="* Cash", 0,ROUND(SUMIFS(nmTransQtyChange,nmTransAccount,"="&amp;A323,nmTransDate,"&lt;="&amp;B323,nmTransSymbol,"="&amp;V323,nmTransTransID,"&lt;="&amp;W323),5))</f>
        <v>1102</v>
      </c>
      <c r="V323" s="123" t="str">
        <f xml:space="preserve"> IF(ISNA(VLOOKUP(Transactions[[#This Row],[SymbolName]], SymbolAlias[#All],2,FALSE)), Transactions[[#This Row],[SymbolName]], VLOOKUP(Transactions[[#This Row],[SymbolName]], SymbolAlias[#All],2,FALSE) )</f>
        <v>VEA</v>
      </c>
      <c r="W323" s="124">
        <f>ROW()</f>
        <v>323</v>
      </c>
    </row>
    <row r="324" spans="1:23" x14ac:dyDescent="0.25">
      <c r="A324" s="239" t="s">
        <v>238</v>
      </c>
      <c r="B324" s="240">
        <v>43188</v>
      </c>
      <c r="C324" s="241" t="s">
        <v>98</v>
      </c>
      <c r="D324" s="78" t="s">
        <v>118</v>
      </c>
      <c r="E324" s="79" t="s">
        <v>52</v>
      </c>
      <c r="F324" s="80">
        <v>3</v>
      </c>
      <c r="G324" s="81">
        <v>132.77000000000001</v>
      </c>
      <c r="H324" s="82"/>
      <c r="I324" s="83"/>
      <c r="J324" s="84"/>
      <c r="K324" s="85"/>
      <c r="L324" s="85"/>
      <c r="M324" s="214"/>
      <c r="N324" s="85"/>
      <c r="O324" s="86"/>
      <c r="P324" s="113">
        <f>IF(ISNA(MATCH(Transactions[[#This Row],[TransType]], TransType[TransType], 0)), 1, MATCH(Transactions[[#This Row],[TransType]], TransType[TransType], 0))</f>
        <v>3</v>
      </c>
      <c r="Q324"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132.77000000000001</v>
      </c>
      <c r="R324" s="121">
        <f>Transactions[TotalAmnt] * INDEX(TransType[], Transactions[[#This Row],[TTR]], 4)</f>
        <v>-132.77000000000001</v>
      </c>
      <c r="S324" s="250">
        <f>IF('Config'!$B$2&lt;&gt;"Yes",0,ROUND(SUMIFS(nmTransCashImpact,nmTransAccount,"="&amp;A324,nmTransDate,"&lt;="&amp;B324,nmTransTransID,"&lt;="&amp;W324),2))</f>
        <v>5644.08</v>
      </c>
      <c r="T324" s="122">
        <f>IF(INDEX(TransType[], Transactions[[#This Row],[TTR]], 6)=0, 0, Transactions[[#This Row],[Qty]]*INDEX(TransType[], Transactions[[#This Row],[TTR]], 6)*IF(AND(Transactions[[#This Row],[Qty]]&lt;0, INDEX(TransType[], Transactions[[#This Row],[TTR]], 5)=-1), -1, 1))</f>
        <v>3</v>
      </c>
      <c r="U324" s="252">
        <f>IF(Transactions[[#This Row],[Symbol]]="* Cash", 0,ROUND(SUMIFS(nmTransQtyChange,nmTransAccount,"="&amp;A324,nmTransDate,"&lt;="&amp;B324,nmTransSymbol,"="&amp;V324,nmTransTransID,"&lt;="&amp;W324),5))</f>
        <v>1105</v>
      </c>
      <c r="V324" s="123" t="str">
        <f xml:space="preserve"> IF(ISNA(VLOOKUP(Transactions[[#This Row],[SymbolName]], SymbolAlias[#All],2,FALSE)), Transactions[[#This Row],[SymbolName]], VLOOKUP(Transactions[[#This Row],[SymbolName]], SymbolAlias[#All],2,FALSE) )</f>
        <v>VEA</v>
      </c>
      <c r="W324" s="124">
        <f>ROW()</f>
        <v>324</v>
      </c>
    </row>
    <row r="325" spans="1:23" x14ac:dyDescent="0.25">
      <c r="A325" s="239" t="s">
        <v>238</v>
      </c>
      <c r="B325" s="240">
        <v>43278</v>
      </c>
      <c r="C325" s="241" t="s">
        <v>108</v>
      </c>
      <c r="D325" s="78"/>
      <c r="E325" s="79" t="s">
        <v>52</v>
      </c>
      <c r="F325" s="80">
        <v>1105</v>
      </c>
      <c r="G325" s="81">
        <v>596.91999999999996</v>
      </c>
      <c r="H325" s="82"/>
      <c r="I325" s="83"/>
      <c r="J325" s="84"/>
      <c r="K325" s="85"/>
      <c r="L325" s="85"/>
      <c r="M325" s="214"/>
      <c r="N325" s="85"/>
      <c r="O325" s="86"/>
      <c r="P325" s="113">
        <f>IF(ISNA(MATCH(Transactions[[#This Row],[TransType]], TransType[TransType], 0)), 1, MATCH(Transactions[[#This Row],[TransType]], TransType[TransType], 0))</f>
        <v>6</v>
      </c>
      <c r="Q325"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596.91999999999996</v>
      </c>
      <c r="R325" s="121">
        <f>Transactions[TotalAmnt] * INDEX(TransType[], Transactions[[#This Row],[TTR]], 4)</f>
        <v>596.91999999999996</v>
      </c>
      <c r="S325" s="250">
        <f>IF('Config'!$B$2&lt;&gt;"Yes",0,ROUND(SUMIFS(nmTransCashImpact,nmTransAccount,"="&amp;A325,nmTransDate,"&lt;="&amp;B325,nmTransTransID,"&lt;="&amp;W325),2))</f>
        <v>6241</v>
      </c>
      <c r="T325" s="122">
        <f>IF(INDEX(TransType[], Transactions[[#This Row],[TTR]], 6)=0, 0, Transactions[[#This Row],[Qty]]*INDEX(TransType[], Transactions[[#This Row],[TTR]], 6)*IF(AND(Transactions[[#This Row],[Qty]]&lt;0, INDEX(TransType[], Transactions[[#This Row],[TTR]], 5)=-1), -1, 1))</f>
        <v>0</v>
      </c>
      <c r="U325" s="252">
        <f>IF(Transactions[[#This Row],[Symbol]]="* Cash", 0,ROUND(SUMIFS(nmTransQtyChange,nmTransAccount,"="&amp;A325,nmTransDate,"&lt;="&amp;B325,nmTransSymbol,"="&amp;V325,nmTransTransID,"&lt;="&amp;W325),5))</f>
        <v>1105</v>
      </c>
      <c r="V325" s="123" t="str">
        <f xml:space="preserve"> IF(ISNA(VLOOKUP(Transactions[[#This Row],[SymbolName]], SymbolAlias[#All],2,FALSE)), Transactions[[#This Row],[SymbolName]], VLOOKUP(Transactions[[#This Row],[SymbolName]], SymbolAlias[#All],2,FALSE) )</f>
        <v>VEA</v>
      </c>
      <c r="W325" s="124">
        <f>ROW()</f>
        <v>325</v>
      </c>
    </row>
    <row r="326" spans="1:23" x14ac:dyDescent="0.25">
      <c r="A326" s="239" t="s">
        <v>238</v>
      </c>
      <c r="B326" s="240">
        <v>43278</v>
      </c>
      <c r="C326" s="241" t="s">
        <v>144</v>
      </c>
      <c r="D326" s="78"/>
      <c r="E326" s="79" t="s">
        <v>52</v>
      </c>
      <c r="F326" s="80">
        <v>1105</v>
      </c>
      <c r="G326" s="81">
        <v>89.54</v>
      </c>
      <c r="H326" s="82"/>
      <c r="I326" s="83"/>
      <c r="J326" s="84"/>
      <c r="K326" s="85"/>
      <c r="L326" s="85"/>
      <c r="M326" s="214"/>
      <c r="N326" s="85"/>
      <c r="O326" s="86"/>
      <c r="P326" s="113">
        <f>IF(ISNA(MATCH(Transactions[[#This Row],[TransType]], TransType[TransType], 0)), 1, MATCH(Transactions[[#This Row],[TransType]], TransType[TransType], 0))</f>
        <v>17</v>
      </c>
      <c r="Q326"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89.54</v>
      </c>
      <c r="R326" s="121">
        <f>Transactions[TotalAmnt] * INDEX(TransType[], Transactions[[#This Row],[TTR]], 4)</f>
        <v>-89.54</v>
      </c>
      <c r="S326" s="250">
        <f>IF('Config'!$B$2&lt;&gt;"Yes",0,ROUND(SUMIFS(nmTransCashImpact,nmTransAccount,"="&amp;A326,nmTransDate,"&lt;="&amp;B326,nmTransTransID,"&lt;="&amp;W326),2))</f>
        <v>6151.46</v>
      </c>
      <c r="T326" s="122">
        <f>IF(INDEX(TransType[], Transactions[[#This Row],[TTR]], 6)=0, 0, Transactions[[#This Row],[Qty]]*INDEX(TransType[], Transactions[[#This Row],[TTR]], 6)*IF(AND(Transactions[[#This Row],[Qty]]&lt;0, INDEX(TransType[], Transactions[[#This Row],[TTR]], 5)=-1), -1, 1))</f>
        <v>0</v>
      </c>
      <c r="U326" s="252">
        <f>IF(Transactions[[#This Row],[Symbol]]="* Cash", 0,ROUND(SUMIFS(nmTransQtyChange,nmTransAccount,"="&amp;A326,nmTransDate,"&lt;="&amp;B326,nmTransSymbol,"="&amp;V326,nmTransTransID,"&lt;="&amp;W326),5))</f>
        <v>1105</v>
      </c>
      <c r="V326" s="123" t="str">
        <f xml:space="preserve"> IF(ISNA(VLOOKUP(Transactions[[#This Row],[SymbolName]], SymbolAlias[#All],2,FALSE)), Transactions[[#This Row],[SymbolName]], VLOOKUP(Transactions[[#This Row],[SymbolName]], SymbolAlias[#All],2,FALSE) )</f>
        <v>VEA</v>
      </c>
      <c r="W326" s="124">
        <f>ROW()</f>
        <v>326</v>
      </c>
    </row>
    <row r="327" spans="1:23" x14ac:dyDescent="0.25">
      <c r="A327" s="239" t="s">
        <v>238</v>
      </c>
      <c r="B327" s="240">
        <v>43278</v>
      </c>
      <c r="C327" s="241" t="s">
        <v>98</v>
      </c>
      <c r="D327" s="78" t="s">
        <v>118</v>
      </c>
      <c r="E327" s="79" t="s">
        <v>52</v>
      </c>
      <c r="F327" s="80">
        <v>13</v>
      </c>
      <c r="G327" s="81">
        <v>558.73</v>
      </c>
      <c r="H327" s="82"/>
      <c r="I327" s="83"/>
      <c r="J327" s="84"/>
      <c r="K327" s="85"/>
      <c r="L327" s="85"/>
      <c r="M327" s="214"/>
      <c r="N327" s="85"/>
      <c r="O327" s="86"/>
      <c r="P327" s="113">
        <f>IF(ISNA(MATCH(Transactions[[#This Row],[TransType]], TransType[TransType], 0)), 1, MATCH(Transactions[[#This Row],[TransType]], TransType[TransType], 0))</f>
        <v>3</v>
      </c>
      <c r="Q327"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558.73</v>
      </c>
      <c r="R327" s="121">
        <f>Transactions[TotalAmnt] * INDEX(TransType[], Transactions[[#This Row],[TTR]], 4)</f>
        <v>-558.73</v>
      </c>
      <c r="S327" s="250">
        <f>IF('Config'!$B$2&lt;&gt;"Yes",0,ROUND(SUMIFS(nmTransCashImpact,nmTransAccount,"="&amp;A327,nmTransDate,"&lt;="&amp;B327,nmTransTransID,"&lt;="&amp;W327),2))</f>
        <v>5592.73</v>
      </c>
      <c r="T327" s="122">
        <f>IF(INDEX(TransType[], Transactions[[#This Row],[TTR]], 6)=0, 0, Transactions[[#This Row],[Qty]]*INDEX(TransType[], Transactions[[#This Row],[TTR]], 6)*IF(AND(Transactions[[#This Row],[Qty]]&lt;0, INDEX(TransType[], Transactions[[#This Row],[TTR]], 5)=-1), -1, 1))</f>
        <v>13</v>
      </c>
      <c r="U327" s="252">
        <f>IF(Transactions[[#This Row],[Symbol]]="* Cash", 0,ROUND(SUMIFS(nmTransQtyChange,nmTransAccount,"="&amp;A327,nmTransDate,"&lt;="&amp;B327,nmTransSymbol,"="&amp;V327,nmTransTransID,"&lt;="&amp;W327),5))</f>
        <v>1118</v>
      </c>
      <c r="V327" s="123" t="str">
        <f xml:space="preserve"> IF(ISNA(VLOOKUP(Transactions[[#This Row],[SymbolName]], SymbolAlias[#All],2,FALSE)), Transactions[[#This Row],[SymbolName]], VLOOKUP(Transactions[[#This Row],[SymbolName]], SymbolAlias[#All],2,FALSE) )</f>
        <v>VEA</v>
      </c>
      <c r="W327" s="124">
        <f>ROW()</f>
        <v>327</v>
      </c>
    </row>
    <row r="328" spans="1:23" x14ac:dyDescent="0.25">
      <c r="A328" s="239" t="s">
        <v>238</v>
      </c>
      <c r="B328" s="240">
        <v>43374</v>
      </c>
      <c r="C328" s="241" t="s">
        <v>108</v>
      </c>
      <c r="D328" s="78"/>
      <c r="E328" s="79" t="s">
        <v>52</v>
      </c>
      <c r="F328" s="80">
        <v>1118</v>
      </c>
      <c r="G328" s="81">
        <v>177.09</v>
      </c>
      <c r="H328" s="82"/>
      <c r="I328" s="83"/>
      <c r="J328" s="84"/>
      <c r="K328" s="85"/>
      <c r="L328" s="85"/>
      <c r="M328" s="214"/>
      <c r="N328" s="85"/>
      <c r="O328" s="86"/>
      <c r="P328" s="113">
        <f>IF(ISNA(MATCH(Transactions[[#This Row],[TransType]], TransType[TransType], 0)), 1, MATCH(Transactions[[#This Row],[TransType]], TransType[TransType], 0))</f>
        <v>6</v>
      </c>
      <c r="Q328"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177.09</v>
      </c>
      <c r="R328" s="121">
        <f>Transactions[TotalAmnt] * INDEX(TransType[], Transactions[[#This Row],[TTR]], 4)</f>
        <v>177.09</v>
      </c>
      <c r="S328" s="250">
        <f>IF('Config'!$B$2&lt;&gt;"Yes",0,ROUND(SUMIFS(nmTransCashImpact,nmTransAccount,"="&amp;A328,nmTransDate,"&lt;="&amp;B328,nmTransTransID,"&lt;="&amp;W328),2))</f>
        <v>5769.82</v>
      </c>
      <c r="T328" s="122">
        <f>IF(INDEX(TransType[], Transactions[[#This Row],[TTR]], 6)=0, 0, Transactions[[#This Row],[Qty]]*INDEX(TransType[], Transactions[[#This Row],[TTR]], 6)*IF(AND(Transactions[[#This Row],[Qty]]&lt;0, INDEX(TransType[], Transactions[[#This Row],[TTR]], 5)=-1), -1, 1))</f>
        <v>0</v>
      </c>
      <c r="U328" s="252">
        <f>IF(Transactions[[#This Row],[Symbol]]="* Cash", 0,ROUND(SUMIFS(nmTransQtyChange,nmTransAccount,"="&amp;A328,nmTransDate,"&lt;="&amp;B328,nmTransSymbol,"="&amp;V328,nmTransTransID,"&lt;="&amp;W328),5))</f>
        <v>1118</v>
      </c>
      <c r="V328" s="123" t="str">
        <f xml:space="preserve"> IF(ISNA(VLOOKUP(Transactions[[#This Row],[SymbolName]], SymbolAlias[#All],2,FALSE)), Transactions[[#This Row],[SymbolName]], VLOOKUP(Transactions[[#This Row],[SymbolName]], SymbolAlias[#All],2,FALSE) )</f>
        <v>VEA</v>
      </c>
      <c r="W328" s="124">
        <f>ROW()</f>
        <v>328</v>
      </c>
    </row>
    <row r="329" spans="1:23" x14ac:dyDescent="0.25">
      <c r="A329" s="239" t="s">
        <v>238</v>
      </c>
      <c r="B329" s="240">
        <v>43374</v>
      </c>
      <c r="C329" s="241" t="s">
        <v>144</v>
      </c>
      <c r="D329" s="78"/>
      <c r="E329" s="79" t="s">
        <v>52</v>
      </c>
      <c r="F329" s="80">
        <v>1118</v>
      </c>
      <c r="G329" s="81">
        <v>26.56</v>
      </c>
      <c r="H329" s="82"/>
      <c r="I329" s="83"/>
      <c r="J329" s="84"/>
      <c r="K329" s="85"/>
      <c r="L329" s="85"/>
      <c r="M329" s="214"/>
      <c r="N329" s="85"/>
      <c r="O329" s="86"/>
      <c r="P329" s="113">
        <f>IF(ISNA(MATCH(Transactions[[#This Row],[TransType]], TransType[TransType], 0)), 1, MATCH(Transactions[[#This Row],[TransType]], TransType[TransType], 0))</f>
        <v>17</v>
      </c>
      <c r="Q329"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26.56</v>
      </c>
      <c r="R329" s="121">
        <f>Transactions[TotalAmnt] * INDEX(TransType[], Transactions[[#This Row],[TTR]], 4)</f>
        <v>-26.56</v>
      </c>
      <c r="S329" s="250">
        <f>IF('Config'!$B$2&lt;&gt;"Yes",0,ROUND(SUMIFS(nmTransCashImpact,nmTransAccount,"="&amp;A329,nmTransDate,"&lt;="&amp;B329,nmTransTransID,"&lt;="&amp;W329),2))</f>
        <v>5743.26</v>
      </c>
      <c r="T329" s="122">
        <f>IF(INDEX(TransType[], Transactions[[#This Row],[TTR]], 6)=0, 0, Transactions[[#This Row],[Qty]]*INDEX(TransType[], Transactions[[#This Row],[TTR]], 6)*IF(AND(Transactions[[#This Row],[Qty]]&lt;0, INDEX(TransType[], Transactions[[#This Row],[TTR]], 5)=-1), -1, 1))</f>
        <v>0</v>
      </c>
      <c r="U329" s="252">
        <f>IF(Transactions[[#This Row],[Symbol]]="* Cash", 0,ROUND(SUMIFS(nmTransQtyChange,nmTransAccount,"="&amp;A329,nmTransDate,"&lt;="&amp;B329,nmTransSymbol,"="&amp;V329,nmTransTransID,"&lt;="&amp;W329),5))</f>
        <v>1118</v>
      </c>
      <c r="V329" s="123" t="str">
        <f xml:space="preserve"> IF(ISNA(VLOOKUP(Transactions[[#This Row],[SymbolName]], SymbolAlias[#All],2,FALSE)), Transactions[[#This Row],[SymbolName]], VLOOKUP(Transactions[[#This Row],[SymbolName]], SymbolAlias[#All],2,FALSE) )</f>
        <v>VEA</v>
      </c>
      <c r="W329" s="124">
        <f>ROW()</f>
        <v>329</v>
      </c>
    </row>
    <row r="330" spans="1:23" x14ac:dyDescent="0.25">
      <c r="A330" s="239" t="s">
        <v>238</v>
      </c>
      <c r="B330" s="240">
        <v>43374</v>
      </c>
      <c r="C330" s="241" t="s">
        <v>98</v>
      </c>
      <c r="D330" s="78" t="s">
        <v>118</v>
      </c>
      <c r="E330" s="79" t="s">
        <v>52</v>
      </c>
      <c r="F330" s="80">
        <v>4</v>
      </c>
      <c r="G330" s="81">
        <v>173.66</v>
      </c>
      <c r="H330" s="82"/>
      <c r="I330" s="83"/>
      <c r="J330" s="84"/>
      <c r="K330" s="85"/>
      <c r="L330" s="85"/>
      <c r="M330" s="214"/>
      <c r="N330" s="85"/>
      <c r="O330" s="86"/>
      <c r="P330" s="113">
        <f>IF(ISNA(MATCH(Transactions[[#This Row],[TransType]], TransType[TransType], 0)), 1, MATCH(Transactions[[#This Row],[TransType]], TransType[TransType], 0))</f>
        <v>3</v>
      </c>
      <c r="Q330"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173.66</v>
      </c>
      <c r="R330" s="121">
        <f>Transactions[TotalAmnt] * INDEX(TransType[], Transactions[[#This Row],[TTR]], 4)</f>
        <v>-173.66</v>
      </c>
      <c r="S330" s="250">
        <f>IF('Config'!$B$2&lt;&gt;"Yes",0,ROUND(SUMIFS(nmTransCashImpact,nmTransAccount,"="&amp;A330,nmTransDate,"&lt;="&amp;B330,nmTransTransID,"&lt;="&amp;W330),2))</f>
        <v>5569.6</v>
      </c>
      <c r="T330" s="122">
        <f>IF(INDEX(TransType[], Transactions[[#This Row],[TTR]], 6)=0, 0, Transactions[[#This Row],[Qty]]*INDEX(TransType[], Transactions[[#This Row],[TTR]], 6)*IF(AND(Transactions[[#This Row],[Qty]]&lt;0, INDEX(TransType[], Transactions[[#This Row],[TTR]], 5)=-1), -1, 1))</f>
        <v>4</v>
      </c>
      <c r="U330" s="252">
        <f>IF(Transactions[[#This Row],[Symbol]]="* Cash", 0,ROUND(SUMIFS(nmTransQtyChange,nmTransAccount,"="&amp;A330,nmTransDate,"&lt;="&amp;B330,nmTransSymbol,"="&amp;V330,nmTransTransID,"&lt;="&amp;W330),5))</f>
        <v>1122</v>
      </c>
      <c r="V330" s="123" t="str">
        <f xml:space="preserve"> IF(ISNA(VLOOKUP(Transactions[[#This Row],[SymbolName]], SymbolAlias[#All],2,FALSE)), Transactions[[#This Row],[SymbolName]], VLOOKUP(Transactions[[#This Row],[SymbolName]], SymbolAlias[#All],2,FALSE) )</f>
        <v>VEA</v>
      </c>
      <c r="W330" s="124">
        <f>ROW()</f>
        <v>330</v>
      </c>
    </row>
    <row r="331" spans="1:23" x14ac:dyDescent="0.25">
      <c r="A331" s="239" t="s">
        <v>238</v>
      </c>
      <c r="B331" s="240">
        <v>43462</v>
      </c>
      <c r="C331" s="241" t="s">
        <v>108</v>
      </c>
      <c r="D331" s="78"/>
      <c r="E331" s="79" t="s">
        <v>52</v>
      </c>
      <c r="F331" s="80">
        <v>1122</v>
      </c>
      <c r="G331" s="81">
        <v>430.51</v>
      </c>
      <c r="H331" s="82"/>
      <c r="I331" s="83"/>
      <c r="J331" s="84"/>
      <c r="K331" s="85"/>
      <c r="L331" s="85"/>
      <c r="M331" s="214"/>
      <c r="N331" s="85"/>
      <c r="O331" s="86"/>
      <c r="P331" s="113">
        <f>IF(ISNA(MATCH(Transactions[[#This Row],[TransType]], TransType[TransType], 0)), 1, MATCH(Transactions[[#This Row],[TransType]], TransType[TransType], 0))</f>
        <v>6</v>
      </c>
      <c r="Q331"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430.51</v>
      </c>
      <c r="R331" s="121">
        <f>Transactions[TotalAmnt] * INDEX(TransType[], Transactions[[#This Row],[TTR]], 4)</f>
        <v>430.51</v>
      </c>
      <c r="S331" s="250">
        <f>IF('Config'!$B$2&lt;&gt;"Yes",0,ROUND(SUMIFS(nmTransCashImpact,nmTransAccount,"="&amp;A331,nmTransDate,"&lt;="&amp;B331,nmTransTransID,"&lt;="&amp;W331),2))</f>
        <v>6000.11</v>
      </c>
      <c r="T331" s="122">
        <f>IF(INDEX(TransType[], Transactions[[#This Row],[TTR]], 6)=0, 0, Transactions[[#This Row],[Qty]]*INDEX(TransType[], Transactions[[#This Row],[TTR]], 6)*IF(AND(Transactions[[#This Row],[Qty]]&lt;0, INDEX(TransType[], Transactions[[#This Row],[TTR]], 5)=-1), -1, 1))</f>
        <v>0</v>
      </c>
      <c r="U331" s="252">
        <f>IF(Transactions[[#This Row],[Symbol]]="* Cash", 0,ROUND(SUMIFS(nmTransQtyChange,nmTransAccount,"="&amp;A331,nmTransDate,"&lt;="&amp;B331,nmTransSymbol,"="&amp;V331,nmTransTransID,"&lt;="&amp;W331),5))</f>
        <v>1122</v>
      </c>
      <c r="V331" s="123" t="str">
        <f xml:space="preserve"> IF(ISNA(VLOOKUP(Transactions[[#This Row],[SymbolName]], SymbolAlias[#All],2,FALSE)), Transactions[[#This Row],[SymbolName]], VLOOKUP(Transactions[[#This Row],[SymbolName]], SymbolAlias[#All],2,FALSE) )</f>
        <v>VEA</v>
      </c>
      <c r="W331" s="124">
        <f>ROW()</f>
        <v>331</v>
      </c>
    </row>
    <row r="332" spans="1:23" x14ac:dyDescent="0.25">
      <c r="A332" s="239" t="s">
        <v>238</v>
      </c>
      <c r="B332" s="240">
        <v>43462</v>
      </c>
      <c r="C332" s="241" t="s">
        <v>144</v>
      </c>
      <c r="D332" s="78"/>
      <c r="E332" s="79" t="s">
        <v>52</v>
      </c>
      <c r="F332" s="80">
        <v>1122</v>
      </c>
      <c r="G332" s="81">
        <v>64.58</v>
      </c>
      <c r="H332" s="82"/>
      <c r="I332" s="83"/>
      <c r="J332" s="84"/>
      <c r="K332" s="85"/>
      <c r="L332" s="85"/>
      <c r="M332" s="214"/>
      <c r="N332" s="85"/>
      <c r="O332" s="86"/>
      <c r="P332" s="113">
        <f>IF(ISNA(MATCH(Transactions[[#This Row],[TransType]], TransType[TransType], 0)), 1, MATCH(Transactions[[#This Row],[TransType]], TransType[TransType], 0))</f>
        <v>17</v>
      </c>
      <c r="Q332"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64.58</v>
      </c>
      <c r="R332" s="121">
        <f>Transactions[TotalAmnt] * INDEX(TransType[], Transactions[[#This Row],[TTR]], 4)</f>
        <v>-64.58</v>
      </c>
      <c r="S332" s="250">
        <f>IF('Config'!$B$2&lt;&gt;"Yes",0,ROUND(SUMIFS(nmTransCashImpact,nmTransAccount,"="&amp;A332,nmTransDate,"&lt;="&amp;B332,nmTransTransID,"&lt;="&amp;W332),2))</f>
        <v>5935.53</v>
      </c>
      <c r="T332" s="122">
        <f>IF(INDEX(TransType[], Transactions[[#This Row],[TTR]], 6)=0, 0, Transactions[[#This Row],[Qty]]*INDEX(TransType[], Transactions[[#This Row],[TTR]], 6)*IF(AND(Transactions[[#This Row],[Qty]]&lt;0, INDEX(TransType[], Transactions[[#This Row],[TTR]], 5)=-1), -1, 1))</f>
        <v>0</v>
      </c>
      <c r="U332" s="252">
        <f>IF(Transactions[[#This Row],[Symbol]]="* Cash", 0,ROUND(SUMIFS(nmTransQtyChange,nmTransAccount,"="&amp;A332,nmTransDate,"&lt;="&amp;B332,nmTransSymbol,"="&amp;V332,nmTransTransID,"&lt;="&amp;W332),5))</f>
        <v>1122</v>
      </c>
      <c r="V332" s="123" t="str">
        <f xml:space="preserve"> IF(ISNA(VLOOKUP(Transactions[[#This Row],[SymbolName]], SymbolAlias[#All],2,FALSE)), Transactions[[#This Row],[SymbolName]], VLOOKUP(Transactions[[#This Row],[SymbolName]], SymbolAlias[#All],2,FALSE) )</f>
        <v>VEA</v>
      </c>
      <c r="W332" s="124">
        <f>ROW()</f>
        <v>332</v>
      </c>
    </row>
    <row r="333" spans="1:23" x14ac:dyDescent="0.25">
      <c r="A333" s="239" t="s">
        <v>238</v>
      </c>
      <c r="B333" s="240">
        <v>43462</v>
      </c>
      <c r="C333" s="241" t="s">
        <v>98</v>
      </c>
      <c r="D333" s="78" t="s">
        <v>118</v>
      </c>
      <c r="E333" s="79" t="s">
        <v>52</v>
      </c>
      <c r="F333" s="80">
        <v>9</v>
      </c>
      <c r="G333" s="81">
        <v>334.51</v>
      </c>
      <c r="H333" s="82"/>
      <c r="I333" s="83"/>
      <c r="J333" s="84"/>
      <c r="K333" s="85"/>
      <c r="L333" s="85"/>
      <c r="M333" s="214"/>
      <c r="N333" s="85"/>
      <c r="O333" s="86"/>
      <c r="P333" s="113">
        <f>IF(ISNA(MATCH(Transactions[[#This Row],[TransType]], TransType[TransType], 0)), 1, MATCH(Transactions[[#This Row],[TransType]], TransType[TransType], 0))</f>
        <v>3</v>
      </c>
      <c r="Q333" s="120">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334.51</v>
      </c>
      <c r="R333" s="121">
        <f>Transactions[TotalAmnt] * INDEX(TransType[], Transactions[[#This Row],[TTR]], 4)</f>
        <v>-334.51</v>
      </c>
      <c r="S333" s="250">
        <f>IF('Config'!$B$2&lt;&gt;"Yes",0,ROUND(SUMIFS(nmTransCashImpact,nmTransAccount,"="&amp;A333,nmTransDate,"&lt;="&amp;B333,nmTransTransID,"&lt;="&amp;W333),2))</f>
        <v>5601.02</v>
      </c>
      <c r="T333" s="122">
        <f>IF(INDEX(TransType[], Transactions[[#This Row],[TTR]], 6)=0, 0, Transactions[[#This Row],[Qty]]*INDEX(TransType[], Transactions[[#This Row],[TTR]], 6)*IF(AND(Transactions[[#This Row],[Qty]]&lt;0, INDEX(TransType[], Transactions[[#This Row],[TTR]], 5)=-1), -1, 1))</f>
        <v>9</v>
      </c>
      <c r="U333" s="252">
        <f>IF(Transactions[[#This Row],[Symbol]]="* Cash", 0,ROUND(SUMIFS(nmTransQtyChange,nmTransAccount,"="&amp;A333,nmTransDate,"&lt;="&amp;B333,nmTransSymbol,"="&amp;V333,nmTransTransID,"&lt;="&amp;W333),5))</f>
        <v>1131</v>
      </c>
      <c r="V333" s="123" t="str">
        <f xml:space="preserve"> IF(ISNA(VLOOKUP(Transactions[[#This Row],[SymbolName]], SymbolAlias[#All],2,FALSE)), Transactions[[#This Row],[SymbolName]], VLOOKUP(Transactions[[#This Row],[SymbolName]], SymbolAlias[#All],2,FALSE) )</f>
        <v>VEA</v>
      </c>
      <c r="W333" s="124">
        <f>ROW()</f>
        <v>333</v>
      </c>
    </row>
    <row r="334" spans="1:23" x14ac:dyDescent="0.25">
      <c r="A334" s="239" t="s">
        <v>238</v>
      </c>
      <c r="B334" s="240">
        <v>43557</v>
      </c>
      <c r="C334" s="241" t="s">
        <v>144</v>
      </c>
      <c r="D334" s="180"/>
      <c r="E334" s="181" t="s">
        <v>52</v>
      </c>
      <c r="F334" s="182">
        <v>1131</v>
      </c>
      <c r="G334" s="183">
        <v>29.69</v>
      </c>
      <c r="H334" s="184"/>
      <c r="I334" s="160"/>
      <c r="J334" s="185"/>
      <c r="K334" s="161"/>
      <c r="L334" s="161"/>
      <c r="M334" s="216"/>
      <c r="N334" s="161"/>
      <c r="O334" s="35"/>
      <c r="P334" s="144">
        <f>IF(ISNA(MATCH(Transactions[[#This Row],[TransType]], TransType[TransType], 0)), 1, MATCH(Transactions[[#This Row],[TransType]], TransType[TransType], 0))</f>
        <v>17</v>
      </c>
      <c r="Q334" s="14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29.69</v>
      </c>
      <c r="R334" s="148">
        <f>Transactions[TotalAmnt] * INDEX(TransType[], Transactions[[#This Row],[TTR]], 4)</f>
        <v>-29.69</v>
      </c>
      <c r="S334" s="143">
        <f>IF('Config'!$B$2&lt;&gt;"Yes",0,ROUND(SUMIFS(nmTransCashImpact,nmTransAccount,"="&amp;A334,nmTransDate,"&lt;="&amp;B334,nmTransTransID,"&lt;="&amp;W334),2))</f>
        <v>5571.33</v>
      </c>
      <c r="T334" s="150">
        <f>IF(INDEX(TransType[], Transactions[[#This Row],[TTR]], 6)=0, 0, Transactions[[#This Row],[Qty]]*INDEX(TransType[], Transactions[[#This Row],[TTR]], 6)*IF(AND(Transactions[[#This Row],[Qty]]&lt;0, INDEX(TransType[], Transactions[[#This Row],[TTR]], 5)=-1), -1, 1))</f>
        <v>0</v>
      </c>
      <c r="U334" s="152">
        <f>IF(Transactions[[#This Row],[Symbol]]="* Cash", 0,ROUND(SUMIFS(nmTransQtyChange,nmTransAccount,"="&amp;A334,nmTransDate,"&lt;="&amp;B334,nmTransSymbol,"="&amp;V334,nmTransTransID,"&lt;="&amp;W334),5))</f>
        <v>1131</v>
      </c>
      <c r="V334" s="154" t="str">
        <f xml:space="preserve"> IF(ISNA(VLOOKUP(Transactions[[#This Row],[SymbolName]], SymbolAlias[#All],2,FALSE)), Transactions[[#This Row],[SymbolName]], VLOOKUP(Transactions[[#This Row],[SymbolName]], SymbolAlias[#All],2,FALSE) )</f>
        <v>VEA</v>
      </c>
      <c r="W334" s="156">
        <f>ROW()</f>
        <v>334</v>
      </c>
    </row>
    <row r="335" spans="1:23" x14ac:dyDescent="0.25">
      <c r="A335" s="239" t="s">
        <v>238</v>
      </c>
      <c r="B335" s="240">
        <v>43557</v>
      </c>
      <c r="C335" s="241" t="s">
        <v>108</v>
      </c>
      <c r="D335" s="180"/>
      <c r="E335" s="181" t="s">
        <v>52</v>
      </c>
      <c r="F335" s="182">
        <v>1131</v>
      </c>
      <c r="G335" s="183">
        <v>197.93</v>
      </c>
      <c r="H335" s="184"/>
      <c r="I335" s="160"/>
      <c r="J335" s="185"/>
      <c r="K335" s="161"/>
      <c r="L335" s="161"/>
      <c r="M335" s="216"/>
      <c r="N335" s="161"/>
      <c r="O335" s="35"/>
      <c r="P335" s="144">
        <f>IF(ISNA(MATCH(Transactions[[#This Row],[TransType]], TransType[TransType], 0)), 1, MATCH(Transactions[[#This Row],[TransType]], TransType[TransType], 0))</f>
        <v>6</v>
      </c>
      <c r="Q335" s="14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197.93</v>
      </c>
      <c r="R335" s="148">
        <f>Transactions[TotalAmnt] * INDEX(TransType[], Transactions[[#This Row],[TTR]], 4)</f>
        <v>197.93</v>
      </c>
      <c r="S335" s="143">
        <f>IF('Config'!$B$2&lt;&gt;"Yes",0,ROUND(SUMIFS(nmTransCashImpact,nmTransAccount,"="&amp;A335,nmTransDate,"&lt;="&amp;B335,nmTransTransID,"&lt;="&amp;W335),2))</f>
        <v>5769.26</v>
      </c>
      <c r="T335" s="150">
        <f>IF(INDEX(TransType[], Transactions[[#This Row],[TTR]], 6)=0, 0, Transactions[[#This Row],[Qty]]*INDEX(TransType[], Transactions[[#This Row],[TTR]], 6)*IF(AND(Transactions[[#This Row],[Qty]]&lt;0, INDEX(TransType[], Transactions[[#This Row],[TTR]], 5)=-1), -1, 1))</f>
        <v>0</v>
      </c>
      <c r="U335" s="152">
        <f>IF(Transactions[[#This Row],[Symbol]]="* Cash", 0,ROUND(SUMIFS(nmTransQtyChange,nmTransAccount,"="&amp;A335,nmTransDate,"&lt;="&amp;B335,nmTransSymbol,"="&amp;V335,nmTransTransID,"&lt;="&amp;W335),5))</f>
        <v>1131</v>
      </c>
      <c r="V335" s="154" t="str">
        <f xml:space="preserve"> IF(ISNA(VLOOKUP(Transactions[[#This Row],[SymbolName]], SymbolAlias[#All],2,FALSE)), Transactions[[#This Row],[SymbolName]], VLOOKUP(Transactions[[#This Row],[SymbolName]], SymbolAlias[#All],2,FALSE) )</f>
        <v>VEA</v>
      </c>
      <c r="W335" s="156">
        <f>ROW()</f>
        <v>335</v>
      </c>
    </row>
    <row r="336" spans="1:23" x14ac:dyDescent="0.25">
      <c r="A336" s="239" t="s">
        <v>238</v>
      </c>
      <c r="B336" s="240">
        <v>43557</v>
      </c>
      <c r="C336" s="241" t="s">
        <v>98</v>
      </c>
      <c r="D336" s="180" t="s">
        <v>118</v>
      </c>
      <c r="E336" s="181" t="s">
        <v>52</v>
      </c>
      <c r="F336" s="182">
        <v>4</v>
      </c>
      <c r="G336" s="183">
        <v>165.38</v>
      </c>
      <c r="H336" s="184"/>
      <c r="I336" s="160"/>
      <c r="J336" s="185"/>
      <c r="K336" s="161"/>
      <c r="L336" s="161"/>
      <c r="M336" s="216"/>
      <c r="N336" s="161"/>
      <c r="O336" s="35"/>
      <c r="P336" s="144">
        <f>IF(ISNA(MATCH(Transactions[[#This Row],[TransType]], TransType[TransType], 0)), 1, MATCH(Transactions[[#This Row],[TransType]], TransType[TransType], 0))</f>
        <v>3</v>
      </c>
      <c r="Q336" s="146">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165.38</v>
      </c>
      <c r="R336" s="148">
        <f>Transactions[TotalAmnt] * INDEX(TransType[], Transactions[[#This Row],[TTR]], 4)</f>
        <v>-165.38</v>
      </c>
      <c r="S336" s="143">
        <f>IF('Config'!$B$2&lt;&gt;"Yes",0,ROUND(SUMIFS(nmTransCashImpact,nmTransAccount,"="&amp;A336,nmTransDate,"&lt;="&amp;B336,nmTransTransID,"&lt;="&amp;W336),2))</f>
        <v>5603.88</v>
      </c>
      <c r="T336" s="150">
        <f>IF(INDEX(TransType[], Transactions[[#This Row],[TTR]], 6)=0, 0, Transactions[[#This Row],[Qty]]*INDEX(TransType[], Transactions[[#This Row],[TTR]], 6)*IF(AND(Transactions[[#This Row],[Qty]]&lt;0, INDEX(TransType[], Transactions[[#This Row],[TTR]], 5)=-1), -1, 1))</f>
        <v>4</v>
      </c>
      <c r="U336" s="152">
        <f>IF(Transactions[[#This Row],[Symbol]]="* Cash", 0,ROUND(SUMIFS(nmTransQtyChange,nmTransAccount,"="&amp;A336,nmTransDate,"&lt;="&amp;B336,nmTransSymbol,"="&amp;V336,nmTransTransID,"&lt;="&amp;W336),5))</f>
        <v>1135</v>
      </c>
      <c r="V336" s="154" t="str">
        <f xml:space="preserve"> IF(ISNA(VLOOKUP(Transactions[[#This Row],[SymbolName]], SymbolAlias[#All],2,FALSE)), Transactions[[#This Row],[SymbolName]], VLOOKUP(Transactions[[#This Row],[SymbolName]], SymbolAlias[#All],2,FALSE) )</f>
        <v>VEA</v>
      </c>
      <c r="W336" s="156">
        <f>ROW()</f>
        <v>336</v>
      </c>
    </row>
    <row r="337" spans="1:23" x14ac:dyDescent="0.25">
      <c r="A337" s="239" t="s">
        <v>238</v>
      </c>
      <c r="B337" s="240">
        <v>43600</v>
      </c>
      <c r="C337" s="241" t="s">
        <v>137</v>
      </c>
      <c r="D337" s="180"/>
      <c r="E337" s="137" t="s">
        <v>37</v>
      </c>
      <c r="F337" s="182">
        <v>846</v>
      </c>
      <c r="G337" s="162">
        <v>10.1</v>
      </c>
      <c r="H337" s="184"/>
      <c r="I337" s="164"/>
      <c r="J337" s="185"/>
      <c r="K337" s="163"/>
      <c r="L337" s="163"/>
      <c r="M337" s="217">
        <v>1.348436</v>
      </c>
      <c r="N337" s="163"/>
      <c r="O337" s="165"/>
      <c r="P337" s="144">
        <f>IF(ISNA(MATCH(Transactions[[#This Row],[TransType]], TransType[TransType], 0)), 1, MATCH(Transactions[[#This Row],[TransType]], TransType[TransType], 0))</f>
        <v>14</v>
      </c>
      <c r="Q337"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8544.6</v>
      </c>
      <c r="R337" s="169">
        <f>Transactions[TotalAmnt] * INDEX(TransType[], Transactions[[#This Row],[TTR]], 4)</f>
        <v>0</v>
      </c>
      <c r="S337" s="186">
        <f>IF('Config'!$B$2&lt;&gt;"Yes",0,ROUND(SUMIFS(nmTransCashImpact,nmTransAccount,"="&amp;A337,nmTransDate,"&lt;="&amp;B337,nmTransTransID,"&lt;="&amp;W337),2))</f>
        <v>5603.88</v>
      </c>
      <c r="T337" s="172">
        <f>IF(INDEX(TransType[], Transactions[[#This Row],[TTR]], 6)=0, 0, Transactions[[#This Row],[Qty]]*INDEX(TransType[], Transactions[[#This Row],[TTR]], 6)*IF(AND(Transactions[[#This Row],[Qty]]&lt;0, INDEX(TransType[], Transactions[[#This Row],[TTR]], 5)=-1), -1, 1))</f>
        <v>846</v>
      </c>
      <c r="U337" s="174">
        <f>IF(Transactions[[#This Row],[Symbol]]="* Cash", 0,ROUND(SUMIFS(nmTransQtyChange,nmTransAccount,"="&amp;A337,nmTransDate,"&lt;="&amp;B337,nmTransSymbol,"="&amp;V337,nmTransTransID,"&lt;="&amp;W337),5))</f>
        <v>846</v>
      </c>
      <c r="V337" s="176" t="str">
        <f xml:space="preserve"> IF(ISNA(VLOOKUP(Transactions[[#This Row],[SymbolName]], SymbolAlias[#All],2,FALSE)), Transactions[[#This Row],[SymbolName]], VLOOKUP(Transactions[[#This Row],[SymbolName]], SymbolAlias[#All],2,FALSE) )</f>
        <v>DLR-U.TO</v>
      </c>
      <c r="W337" s="178">
        <f>ROW()</f>
        <v>337</v>
      </c>
    </row>
    <row r="338" spans="1:23" x14ac:dyDescent="0.25">
      <c r="A338" s="239" t="s">
        <v>238</v>
      </c>
      <c r="B338" s="240">
        <v>43600</v>
      </c>
      <c r="C338" s="241" t="s">
        <v>131</v>
      </c>
      <c r="D338" s="180"/>
      <c r="E338" s="137" t="s">
        <v>37</v>
      </c>
      <c r="F338" s="182">
        <v>846</v>
      </c>
      <c r="G338" s="162">
        <v>10.1</v>
      </c>
      <c r="H338" s="184">
        <v>9.99</v>
      </c>
      <c r="I338" s="164"/>
      <c r="J338" s="185"/>
      <c r="K338" s="163"/>
      <c r="L338" s="163"/>
      <c r="M338" s="217"/>
      <c r="N338" s="163"/>
      <c r="O338" s="165"/>
      <c r="P338" s="144">
        <f>IF(ISNA(MATCH(Transactions[[#This Row],[TransType]], TransType[TransType], 0)), 1, MATCH(Transactions[[#This Row],[TransType]], TransType[TransType], 0))</f>
        <v>11</v>
      </c>
      <c r="Q338"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8534.61</v>
      </c>
      <c r="R338" s="169">
        <f>Transactions[TotalAmnt] * INDEX(TransType[], Transactions[[#This Row],[TTR]], 4)</f>
        <v>8534.61</v>
      </c>
      <c r="S338" s="186">
        <f>IF('Config'!$B$2&lt;&gt;"Yes",0,ROUND(SUMIFS(nmTransCashImpact,nmTransAccount,"="&amp;A338,nmTransDate,"&lt;="&amp;B338,nmTransTransID,"&lt;="&amp;W338),2))</f>
        <v>14138.49</v>
      </c>
      <c r="T338" s="172">
        <f>IF(INDEX(TransType[], Transactions[[#This Row],[TTR]], 6)=0, 0, Transactions[[#This Row],[Qty]]*INDEX(TransType[], Transactions[[#This Row],[TTR]], 6)*IF(AND(Transactions[[#This Row],[Qty]]&lt;0, INDEX(TransType[], Transactions[[#This Row],[TTR]], 5)=-1), -1, 1))</f>
        <v>-846</v>
      </c>
      <c r="U338" s="174">
        <f>IF(Transactions[[#This Row],[Symbol]]="* Cash", 0,ROUND(SUMIFS(nmTransQtyChange,nmTransAccount,"="&amp;A338,nmTransDate,"&lt;="&amp;B338,nmTransSymbol,"="&amp;V338,nmTransTransID,"&lt;="&amp;W338),5))</f>
        <v>0</v>
      </c>
      <c r="V338" s="176" t="str">
        <f xml:space="preserve"> IF(ISNA(VLOOKUP(Transactions[[#This Row],[SymbolName]], SymbolAlias[#All],2,FALSE)), Transactions[[#This Row],[SymbolName]], VLOOKUP(Transactions[[#This Row],[SymbolName]], SymbolAlias[#All],2,FALSE) )</f>
        <v>DLR-U.TO</v>
      </c>
      <c r="W338" s="178">
        <f>ROW()</f>
        <v>338</v>
      </c>
    </row>
    <row r="339" spans="1:23" hidden="1" x14ac:dyDescent="0.25">
      <c r="A339" s="239" t="s">
        <v>235</v>
      </c>
      <c r="B339" s="240">
        <v>44215</v>
      </c>
      <c r="C339" s="241" t="s">
        <v>137</v>
      </c>
      <c r="D339" s="308"/>
      <c r="E339" s="137" t="s">
        <v>35</v>
      </c>
      <c r="F339" s="309">
        <v>1249</v>
      </c>
      <c r="G339" s="310">
        <v>12.75881</v>
      </c>
      <c r="H339" s="311"/>
      <c r="I339" s="312"/>
      <c r="J339" s="140" t="s">
        <v>240</v>
      </c>
      <c r="K339" s="314"/>
      <c r="L339" s="314"/>
      <c r="M339" s="315"/>
      <c r="N339" s="314"/>
      <c r="O339" s="316"/>
      <c r="P339" s="144">
        <f>IF(ISNA(MATCH(Transactions[[#This Row],[TransType]], TransType[TransType], 0)), 1, MATCH(Transactions[[#This Row],[TransType]], TransType[TransType], 0))</f>
        <v>14</v>
      </c>
      <c r="Q339" s="31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15935.75</v>
      </c>
      <c r="R339" s="318">
        <f>Transactions[TotalAmnt] * INDEX(TransType[], Transactions[[#This Row],[TTR]], 4)</f>
        <v>0</v>
      </c>
      <c r="S339" s="319">
        <f>IF('Config'!$B$2&lt;&gt;"Yes",0,ROUND(SUMIFS(nmTransCashImpact,nmTransAccount,"="&amp;A339,nmTransDate,"&lt;="&amp;B339,nmTransTransID,"&lt;="&amp;W339),2))</f>
        <v>2349.52</v>
      </c>
      <c r="T339" s="320">
        <f>IF(INDEX(TransType[], Transactions[[#This Row],[TTR]], 6)=0, 0, Transactions[[#This Row],[Qty]]*INDEX(TransType[], Transactions[[#This Row],[TTR]], 6)*IF(AND(Transactions[[#This Row],[Qty]]&lt;0, INDEX(TransType[], Transactions[[#This Row],[TTR]], 5)=-1), -1, 1))</f>
        <v>1249</v>
      </c>
      <c r="U339" s="321">
        <f>IF(Transactions[[#This Row],[Symbol]]="* Cash", 0,ROUND(SUMIFS(nmTransQtyChange,nmTransAccount,"="&amp;A339,nmTransDate,"&lt;="&amp;B339,nmTransSymbol,"="&amp;V339,nmTransTransID,"&lt;="&amp;W339),5))</f>
        <v>1249</v>
      </c>
      <c r="V339" s="322" t="str">
        <f xml:space="preserve"> IF(ISNA(VLOOKUP(Transactions[[#This Row],[SymbolName]], SymbolAlias[#All],2,FALSE)), Transactions[[#This Row],[SymbolName]], VLOOKUP(Transactions[[#This Row],[SymbolName]], SymbolAlias[#All],2,FALSE) )</f>
        <v>DLR.TO</v>
      </c>
      <c r="W339" s="323">
        <f>ROW()</f>
        <v>339</v>
      </c>
    </row>
    <row r="340" spans="1:23" hidden="1" x14ac:dyDescent="0.25">
      <c r="A340" s="239" t="s">
        <v>235</v>
      </c>
      <c r="B340" s="240">
        <v>44215</v>
      </c>
      <c r="C340" s="241" t="s">
        <v>131</v>
      </c>
      <c r="D340" s="308"/>
      <c r="E340" s="137" t="s">
        <v>35</v>
      </c>
      <c r="F340" s="309">
        <v>1200</v>
      </c>
      <c r="G340" s="310">
        <v>12.81</v>
      </c>
      <c r="H340" s="311">
        <v>9.99</v>
      </c>
      <c r="I340" s="312"/>
      <c r="J340" s="140" t="s">
        <v>240</v>
      </c>
      <c r="K340" s="314"/>
      <c r="L340" s="314"/>
      <c r="M340" s="315"/>
      <c r="N340" s="314"/>
      <c r="O340" s="316"/>
      <c r="P340" s="144">
        <f>IF(ISNA(MATCH(Transactions[[#This Row],[TransType]], TransType[TransType], 0)), 1, MATCH(Transactions[[#This Row],[TransType]], TransType[TransType], 0))</f>
        <v>11</v>
      </c>
      <c r="Q340" s="31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15362.01</v>
      </c>
      <c r="R340" s="318">
        <f>Transactions[TotalAmnt] * INDEX(TransType[], Transactions[[#This Row],[TTR]], 4)</f>
        <v>15362.01</v>
      </c>
      <c r="S340" s="319">
        <f>IF('Config'!$B$2&lt;&gt;"Yes",0,ROUND(SUMIFS(nmTransCashImpact,nmTransAccount,"="&amp;A340,nmTransDate,"&lt;="&amp;B340,nmTransTransID,"&lt;="&amp;W340),2))</f>
        <v>17711.53</v>
      </c>
      <c r="T340" s="320">
        <f>IF(INDEX(TransType[], Transactions[[#This Row],[TTR]], 6)=0, 0, Transactions[[#This Row],[Qty]]*INDEX(TransType[], Transactions[[#This Row],[TTR]], 6)*IF(AND(Transactions[[#This Row],[Qty]]&lt;0, INDEX(TransType[], Transactions[[#This Row],[TTR]], 5)=-1), -1, 1))</f>
        <v>-1200</v>
      </c>
      <c r="U340" s="321">
        <f>IF(Transactions[[#This Row],[Symbol]]="* Cash", 0,ROUND(SUMIFS(nmTransQtyChange,nmTransAccount,"="&amp;A340,nmTransDate,"&lt;="&amp;B340,nmTransSymbol,"="&amp;V340,nmTransTransID,"&lt;="&amp;W340),5))</f>
        <v>49</v>
      </c>
      <c r="V340" s="322" t="str">
        <f xml:space="preserve"> IF(ISNA(VLOOKUP(Transactions[[#This Row],[SymbolName]], SymbolAlias[#All],2,FALSE)), Transactions[[#This Row],[SymbolName]], VLOOKUP(Transactions[[#This Row],[SymbolName]], SymbolAlias[#All],2,FALSE) )</f>
        <v>DLR.TO</v>
      </c>
      <c r="W340" s="323">
        <f>ROW()</f>
        <v>340</v>
      </c>
    </row>
    <row r="341" spans="1:23" x14ac:dyDescent="0.25">
      <c r="A341" s="239" t="s">
        <v>238</v>
      </c>
      <c r="B341" s="240">
        <v>43602</v>
      </c>
      <c r="C341" s="241" t="s">
        <v>96</v>
      </c>
      <c r="D341" s="180"/>
      <c r="E341" s="181" t="s">
        <v>44</v>
      </c>
      <c r="F341" s="182">
        <v>211</v>
      </c>
      <c r="G341" s="162">
        <v>40.75</v>
      </c>
      <c r="H341" s="184">
        <v>9.99</v>
      </c>
      <c r="I341" s="164"/>
      <c r="J341" s="185"/>
      <c r="K341" s="163"/>
      <c r="L341" s="163"/>
      <c r="M341" s="217"/>
      <c r="N341" s="163"/>
      <c r="O341" s="165"/>
      <c r="P341" s="144">
        <f>IF(ISNA(MATCH(Transactions[[#This Row],[TransType]], TransType[TransType], 0)), 1, MATCH(Transactions[[#This Row],[TransType]], TransType[TransType], 0))</f>
        <v>2</v>
      </c>
      <c r="Q341"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8608.24</v>
      </c>
      <c r="R341" s="169">
        <f>Transactions[TotalAmnt] * INDEX(TransType[], Transactions[[#This Row],[TTR]], 4)</f>
        <v>-8608.24</v>
      </c>
      <c r="S341" s="186">
        <f>IF('Config'!$B$2&lt;&gt;"Yes",0,ROUND(SUMIFS(nmTransCashImpact,nmTransAccount,"="&amp;A341,nmTransDate,"&lt;="&amp;B341,nmTransTransID,"&lt;="&amp;W341),2))</f>
        <v>5530.25</v>
      </c>
      <c r="T341" s="172">
        <f>IF(INDEX(TransType[], Transactions[[#This Row],[TTR]], 6)=0, 0, Transactions[[#This Row],[Qty]]*INDEX(TransType[], Transactions[[#This Row],[TTR]], 6)*IF(AND(Transactions[[#This Row],[Qty]]&lt;0, INDEX(TransType[], Transactions[[#This Row],[TTR]], 5)=-1), -1, 1))</f>
        <v>211</v>
      </c>
      <c r="U341" s="174">
        <f>IF(Transactions[[#This Row],[Symbol]]="* Cash", 0,ROUND(SUMIFS(nmTransQtyChange,nmTransAccount,"="&amp;A341,nmTransDate,"&lt;="&amp;B341,nmTransSymbol,"="&amp;V341,nmTransTransID,"&lt;="&amp;W341),5))</f>
        <v>1346</v>
      </c>
      <c r="V341" s="176" t="str">
        <f xml:space="preserve"> IF(ISNA(VLOOKUP(Transactions[[#This Row],[SymbolName]], SymbolAlias[#All],2,FALSE)), Transactions[[#This Row],[SymbolName]], VLOOKUP(Transactions[[#This Row],[SymbolName]], SymbolAlias[#All],2,FALSE) )</f>
        <v>VEA</v>
      </c>
      <c r="W341" s="178">
        <f>ROW()</f>
        <v>341</v>
      </c>
    </row>
    <row r="342" spans="1:23" x14ac:dyDescent="0.25">
      <c r="A342" s="239" t="s">
        <v>238</v>
      </c>
      <c r="B342" s="240">
        <v>43615</v>
      </c>
      <c r="C342" s="241" t="s">
        <v>100</v>
      </c>
      <c r="D342" s="180"/>
      <c r="E342" s="181" t="s">
        <v>14</v>
      </c>
      <c r="F342" s="182">
        <v>1</v>
      </c>
      <c r="G342" s="162">
        <v>0.98</v>
      </c>
      <c r="H342" s="184"/>
      <c r="I342" s="164"/>
      <c r="J342" s="185"/>
      <c r="K342" s="163"/>
      <c r="L342" s="163"/>
      <c r="M342" s="217">
        <v>1.3665</v>
      </c>
      <c r="N342" s="163"/>
      <c r="O342" s="165"/>
      <c r="P342" s="144">
        <f>IF(ISNA(MATCH(Transactions[[#This Row],[TransType]], TransType[TransType], 0)), 1, MATCH(Transactions[[#This Row],[TransType]], TransType[TransType], 0))</f>
        <v>4</v>
      </c>
      <c r="Q342"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0.98</v>
      </c>
      <c r="R342" s="169">
        <f>Transactions[TotalAmnt] * INDEX(TransType[], Transactions[[#This Row],[TTR]], 4)</f>
        <v>0.98</v>
      </c>
      <c r="S342" s="186">
        <f>IF('Config'!$B$2&lt;&gt;"Yes",0,ROUND(SUMIFS(nmTransCashImpact,nmTransAccount,"="&amp;A342,nmTransDate,"&lt;="&amp;B342,nmTransTransID,"&lt;="&amp;W342),2))</f>
        <v>5531.23</v>
      </c>
      <c r="T342" s="172">
        <f>IF(INDEX(TransType[], Transactions[[#This Row],[TTR]], 6)=0, 0, Transactions[[#This Row],[Qty]]*INDEX(TransType[], Transactions[[#This Row],[TTR]], 6)*IF(AND(Transactions[[#This Row],[Qty]]&lt;0, INDEX(TransType[], Transactions[[#This Row],[TTR]], 5)=-1), -1, 1))</f>
        <v>0</v>
      </c>
      <c r="U342" s="174">
        <f>IF(Transactions[[#This Row],[Symbol]]="* Cash", 0,ROUND(SUMIFS(nmTransQtyChange,nmTransAccount,"="&amp;A342,nmTransDate,"&lt;="&amp;B342,nmTransSymbol,"="&amp;V342,nmTransTransID,"&lt;="&amp;W342),5))</f>
        <v>0</v>
      </c>
      <c r="V342" s="176" t="str">
        <f xml:space="preserve"> IF(ISNA(VLOOKUP(Transactions[[#This Row],[SymbolName]], SymbolAlias[#All],2,FALSE)), Transactions[[#This Row],[SymbolName]], VLOOKUP(Transactions[[#This Row],[SymbolName]], SymbolAlias[#All],2,FALSE) )</f>
        <v>* Cash</v>
      </c>
      <c r="W342" s="178">
        <f>ROW()</f>
        <v>342</v>
      </c>
    </row>
    <row r="343" spans="1:23" x14ac:dyDescent="0.25">
      <c r="A343" s="239" t="s">
        <v>238</v>
      </c>
      <c r="B343" s="240">
        <v>43636</v>
      </c>
      <c r="C343" s="241" t="s">
        <v>108</v>
      </c>
      <c r="D343" s="180"/>
      <c r="E343" s="181" t="s">
        <v>44</v>
      </c>
      <c r="F343" s="182">
        <v>1346</v>
      </c>
      <c r="G343" s="162">
        <v>605.70000000000005</v>
      </c>
      <c r="H343" s="184"/>
      <c r="I343" s="164"/>
      <c r="J343" s="185"/>
      <c r="K343" s="163"/>
      <c r="L343" s="163"/>
      <c r="M343" s="217"/>
      <c r="N343" s="163"/>
      <c r="O343" s="165"/>
      <c r="P343" s="144">
        <f>IF(ISNA(MATCH(Transactions[[#This Row],[TransType]], TransType[TransType], 0)), 1, MATCH(Transactions[[#This Row],[TransType]], TransType[TransType], 0))</f>
        <v>6</v>
      </c>
      <c r="Q343"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605.70000000000005</v>
      </c>
      <c r="R343" s="169">
        <f>Transactions[TotalAmnt] * INDEX(TransType[], Transactions[[#This Row],[TTR]], 4)</f>
        <v>605.70000000000005</v>
      </c>
      <c r="S343" s="186">
        <f>IF('Config'!$B$2&lt;&gt;"Yes",0,ROUND(SUMIFS(nmTransCashImpact,nmTransAccount,"="&amp;A343,nmTransDate,"&lt;="&amp;B343,nmTransTransID,"&lt;="&amp;W343),2))</f>
        <v>6136.93</v>
      </c>
      <c r="T343" s="172">
        <f>IF(INDEX(TransType[], Transactions[[#This Row],[TTR]], 6)=0, 0, Transactions[[#This Row],[Qty]]*INDEX(TransType[], Transactions[[#This Row],[TTR]], 6)*IF(AND(Transactions[[#This Row],[Qty]]&lt;0, INDEX(TransType[], Transactions[[#This Row],[TTR]], 5)=-1), -1, 1))</f>
        <v>0</v>
      </c>
      <c r="U343" s="174">
        <f>IF(Transactions[[#This Row],[Symbol]]="* Cash", 0,ROUND(SUMIFS(nmTransQtyChange,nmTransAccount,"="&amp;A343,nmTransDate,"&lt;="&amp;B343,nmTransSymbol,"="&amp;V343,nmTransTransID,"&lt;="&amp;W343),5))</f>
        <v>1346</v>
      </c>
      <c r="V343" s="176" t="str">
        <f xml:space="preserve"> IF(ISNA(VLOOKUP(Transactions[[#This Row],[SymbolName]], SymbolAlias[#All],2,FALSE)), Transactions[[#This Row],[SymbolName]], VLOOKUP(Transactions[[#This Row],[SymbolName]], SymbolAlias[#All],2,FALSE) )</f>
        <v>VEA</v>
      </c>
      <c r="W343" s="178">
        <f>ROW()</f>
        <v>343</v>
      </c>
    </row>
    <row r="344" spans="1:23" x14ac:dyDescent="0.25">
      <c r="A344" s="239" t="s">
        <v>238</v>
      </c>
      <c r="B344" s="240">
        <v>43636</v>
      </c>
      <c r="C344" s="241" t="s">
        <v>144</v>
      </c>
      <c r="D344" s="180"/>
      <c r="E344" s="181" t="s">
        <v>44</v>
      </c>
      <c r="F344" s="182">
        <v>1346</v>
      </c>
      <c r="G344" s="162">
        <v>90.86</v>
      </c>
      <c r="H344" s="184"/>
      <c r="I344" s="164"/>
      <c r="J344" s="185"/>
      <c r="K344" s="163"/>
      <c r="L344" s="163"/>
      <c r="M344" s="217"/>
      <c r="N344" s="163"/>
      <c r="O344" s="165"/>
      <c r="P344" s="144">
        <f>IF(ISNA(MATCH(Transactions[[#This Row],[TransType]], TransType[TransType], 0)), 1, MATCH(Transactions[[#This Row],[TransType]], TransType[TransType], 0))</f>
        <v>17</v>
      </c>
      <c r="Q344"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90.86</v>
      </c>
      <c r="R344" s="169">
        <f>Transactions[TotalAmnt] * INDEX(TransType[], Transactions[[#This Row],[TTR]], 4)</f>
        <v>-90.86</v>
      </c>
      <c r="S344" s="186">
        <f>IF('Config'!$B$2&lt;&gt;"Yes",0,ROUND(SUMIFS(nmTransCashImpact,nmTransAccount,"="&amp;A344,nmTransDate,"&lt;="&amp;B344,nmTransTransID,"&lt;="&amp;W344),2))</f>
        <v>6046.07</v>
      </c>
      <c r="T344" s="172">
        <f>IF(INDEX(TransType[], Transactions[[#This Row],[TTR]], 6)=0, 0, Transactions[[#This Row],[Qty]]*INDEX(TransType[], Transactions[[#This Row],[TTR]], 6)*IF(AND(Transactions[[#This Row],[Qty]]&lt;0, INDEX(TransType[], Transactions[[#This Row],[TTR]], 5)=-1), -1, 1))</f>
        <v>0</v>
      </c>
      <c r="U344" s="174">
        <f>IF(Transactions[[#This Row],[Symbol]]="* Cash", 0,ROUND(SUMIFS(nmTransQtyChange,nmTransAccount,"="&amp;A344,nmTransDate,"&lt;="&amp;B344,nmTransSymbol,"="&amp;V344,nmTransTransID,"&lt;="&amp;W344),5))</f>
        <v>1346</v>
      </c>
      <c r="V344" s="176" t="str">
        <f xml:space="preserve"> IF(ISNA(VLOOKUP(Transactions[[#This Row],[SymbolName]], SymbolAlias[#All],2,FALSE)), Transactions[[#This Row],[SymbolName]], VLOOKUP(Transactions[[#This Row],[SymbolName]], SymbolAlias[#All],2,FALSE) )</f>
        <v>VEA</v>
      </c>
      <c r="W344" s="178">
        <f>ROW()</f>
        <v>344</v>
      </c>
    </row>
    <row r="345" spans="1:23" x14ac:dyDescent="0.25">
      <c r="A345" s="239" t="s">
        <v>238</v>
      </c>
      <c r="B345" s="240">
        <v>43636</v>
      </c>
      <c r="C345" s="241" t="s">
        <v>98</v>
      </c>
      <c r="D345" s="180" t="s">
        <v>118</v>
      </c>
      <c r="E345" s="181" t="s">
        <v>44</v>
      </c>
      <c r="F345" s="182">
        <v>12</v>
      </c>
      <c r="G345" s="162">
        <v>501</v>
      </c>
      <c r="H345" s="184"/>
      <c r="I345" s="164"/>
      <c r="J345" s="185"/>
      <c r="K345" s="163"/>
      <c r="L345" s="163"/>
      <c r="M345" s="217"/>
      <c r="N345" s="163"/>
      <c r="O345" s="165"/>
      <c r="P345" s="144">
        <f>IF(ISNA(MATCH(Transactions[[#This Row],[TransType]], TransType[TransType], 0)), 1, MATCH(Transactions[[#This Row],[TransType]], TransType[TransType], 0))</f>
        <v>3</v>
      </c>
      <c r="Q345"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501</v>
      </c>
      <c r="R345" s="169">
        <f>Transactions[TotalAmnt] * INDEX(TransType[], Transactions[[#This Row],[TTR]], 4)</f>
        <v>-501</v>
      </c>
      <c r="S345" s="186">
        <f>IF('Config'!$B$2&lt;&gt;"Yes",0,ROUND(SUMIFS(nmTransCashImpact,nmTransAccount,"="&amp;A345,nmTransDate,"&lt;="&amp;B345,nmTransTransID,"&lt;="&amp;W345),2))</f>
        <v>5545.07</v>
      </c>
      <c r="T345" s="172">
        <f>IF(INDEX(TransType[], Transactions[[#This Row],[TTR]], 6)=0, 0, Transactions[[#This Row],[Qty]]*INDEX(TransType[], Transactions[[#This Row],[TTR]], 6)*IF(AND(Transactions[[#This Row],[Qty]]&lt;0, INDEX(TransType[], Transactions[[#This Row],[TTR]], 5)=-1), -1, 1))</f>
        <v>12</v>
      </c>
      <c r="U345" s="174">
        <f>IF(Transactions[[#This Row],[Symbol]]="* Cash", 0,ROUND(SUMIFS(nmTransQtyChange,nmTransAccount,"="&amp;A345,nmTransDate,"&lt;="&amp;B345,nmTransSymbol,"="&amp;V345,nmTransTransID,"&lt;="&amp;W345),5))</f>
        <v>1358</v>
      </c>
      <c r="V345" s="176" t="str">
        <f xml:space="preserve"> IF(ISNA(VLOOKUP(Transactions[[#This Row],[SymbolName]], SymbolAlias[#All],2,FALSE)), Transactions[[#This Row],[SymbolName]], VLOOKUP(Transactions[[#This Row],[SymbolName]], SymbolAlias[#All],2,FALSE) )</f>
        <v>VEA</v>
      </c>
      <c r="W345" s="178">
        <f>ROW()</f>
        <v>345</v>
      </c>
    </row>
    <row r="346" spans="1:23" x14ac:dyDescent="0.25">
      <c r="A346" s="239" t="s">
        <v>238</v>
      </c>
      <c r="B346" s="240">
        <v>43637</v>
      </c>
      <c r="C346" s="241" t="s">
        <v>121</v>
      </c>
      <c r="D346" s="180"/>
      <c r="E346" s="181" t="s">
        <v>14</v>
      </c>
      <c r="F346" s="182">
        <v>1</v>
      </c>
      <c r="G346" s="162">
        <v>0.02</v>
      </c>
      <c r="H346" s="184"/>
      <c r="I346" s="164"/>
      <c r="J346" s="185"/>
      <c r="K346" s="163"/>
      <c r="L346" s="163"/>
      <c r="M346" s="217"/>
      <c r="N346" s="163"/>
      <c r="O346" s="165"/>
      <c r="P346" s="144">
        <f>IF(ISNA(MATCH(Transactions[[#This Row],[TransType]], TransType[TransType], 0)), 1, MATCH(Transactions[[#This Row],[TransType]], TransType[TransType], 0))</f>
        <v>8</v>
      </c>
      <c r="Q346"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0.02</v>
      </c>
      <c r="R346" s="169">
        <f>Transactions[TotalAmnt] * INDEX(TransType[], Transactions[[#This Row],[TTR]], 4)</f>
        <v>0.02</v>
      </c>
      <c r="S346" s="186">
        <f>IF('Config'!$B$2&lt;&gt;"Yes",0,ROUND(SUMIFS(nmTransCashImpact,nmTransAccount,"="&amp;A346,nmTransDate,"&lt;="&amp;B346,nmTransTransID,"&lt;="&amp;W346),2))</f>
        <v>5545.09</v>
      </c>
      <c r="T346" s="172">
        <f>IF(INDEX(TransType[], Transactions[[#This Row],[TTR]], 6)=0, 0, Transactions[[#This Row],[Qty]]*INDEX(TransType[], Transactions[[#This Row],[TTR]], 6)*IF(AND(Transactions[[#This Row],[Qty]]&lt;0, INDEX(TransType[], Transactions[[#This Row],[TTR]], 5)=-1), -1, 1))</f>
        <v>0</v>
      </c>
      <c r="U346" s="174">
        <f>IF(Transactions[[#This Row],[Symbol]]="* Cash", 0,ROUND(SUMIFS(nmTransQtyChange,nmTransAccount,"="&amp;A346,nmTransDate,"&lt;="&amp;B346,nmTransSymbol,"="&amp;V346,nmTransTransID,"&lt;="&amp;W346),5))</f>
        <v>0</v>
      </c>
      <c r="V346" s="176" t="str">
        <f xml:space="preserve"> IF(ISNA(VLOOKUP(Transactions[[#This Row],[SymbolName]], SymbolAlias[#All],2,FALSE)), Transactions[[#This Row],[SymbolName]], VLOOKUP(Transactions[[#This Row],[SymbolName]], SymbolAlias[#All],2,FALSE) )</f>
        <v>* Cash</v>
      </c>
      <c r="W346" s="178">
        <f>ROW()</f>
        <v>346</v>
      </c>
    </row>
    <row r="347" spans="1:23" x14ac:dyDescent="0.25">
      <c r="A347" s="239" t="s">
        <v>238</v>
      </c>
      <c r="B347" s="240">
        <v>43735</v>
      </c>
      <c r="C347" s="241" t="s">
        <v>108</v>
      </c>
      <c r="D347" s="180"/>
      <c r="E347" s="181" t="s">
        <v>44</v>
      </c>
      <c r="F347" s="182">
        <v>1358</v>
      </c>
      <c r="G347" s="162">
        <v>373.99</v>
      </c>
      <c r="H347" s="184"/>
      <c r="I347" s="164"/>
      <c r="J347" s="185"/>
      <c r="K347" s="163"/>
      <c r="L347" s="163"/>
      <c r="M347" s="217"/>
      <c r="N347" s="163"/>
      <c r="O347" s="165"/>
      <c r="P347" s="144">
        <f>IF(ISNA(MATCH(Transactions[[#This Row],[TransType]], TransType[TransType], 0)), 1, MATCH(Transactions[[#This Row],[TransType]], TransType[TransType], 0))</f>
        <v>6</v>
      </c>
      <c r="Q347"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373.99</v>
      </c>
      <c r="R347" s="169">
        <f>Transactions[TotalAmnt] * INDEX(TransType[], Transactions[[#This Row],[TTR]], 4)</f>
        <v>373.99</v>
      </c>
      <c r="S347" s="186">
        <f>IF('Config'!$B$2&lt;&gt;"Yes",0,ROUND(SUMIFS(nmTransCashImpact,nmTransAccount,"="&amp;A347,nmTransDate,"&lt;="&amp;B347,nmTransTransID,"&lt;="&amp;W347),2))</f>
        <v>5919.08</v>
      </c>
      <c r="T347" s="172">
        <f>IF(INDEX(TransType[], Transactions[[#This Row],[TTR]], 6)=0, 0, Transactions[[#This Row],[Qty]]*INDEX(TransType[], Transactions[[#This Row],[TTR]], 6)*IF(AND(Transactions[[#This Row],[Qty]]&lt;0, INDEX(TransType[], Transactions[[#This Row],[TTR]], 5)=-1), -1, 1))</f>
        <v>0</v>
      </c>
      <c r="U347" s="174">
        <f>IF(Transactions[[#This Row],[Symbol]]="* Cash", 0,ROUND(SUMIFS(nmTransQtyChange,nmTransAccount,"="&amp;A347,nmTransDate,"&lt;="&amp;B347,nmTransSymbol,"="&amp;V347,nmTransTransID,"&lt;="&amp;W347),5))</f>
        <v>1358</v>
      </c>
      <c r="V347" s="176" t="str">
        <f xml:space="preserve"> IF(ISNA(VLOOKUP(Transactions[[#This Row],[SymbolName]], SymbolAlias[#All],2,FALSE)), Transactions[[#This Row],[SymbolName]], VLOOKUP(Transactions[[#This Row],[SymbolName]], SymbolAlias[#All],2,FALSE) )</f>
        <v>VEA</v>
      </c>
      <c r="W347" s="178">
        <f>ROW()</f>
        <v>347</v>
      </c>
    </row>
    <row r="348" spans="1:23" x14ac:dyDescent="0.25">
      <c r="A348" s="239" t="s">
        <v>238</v>
      </c>
      <c r="B348" s="240">
        <v>43735</v>
      </c>
      <c r="C348" s="241" t="s">
        <v>144</v>
      </c>
      <c r="D348" s="180"/>
      <c r="E348" s="181" t="s">
        <v>44</v>
      </c>
      <c r="F348" s="182">
        <v>1358</v>
      </c>
      <c r="G348" s="162">
        <v>56.1</v>
      </c>
      <c r="H348" s="184"/>
      <c r="I348" s="164"/>
      <c r="J348" s="185"/>
      <c r="K348" s="163"/>
      <c r="L348" s="163"/>
      <c r="M348" s="217"/>
      <c r="N348" s="163"/>
      <c r="O348" s="165"/>
      <c r="P348" s="144">
        <f>IF(ISNA(MATCH(Transactions[[#This Row],[TransType]], TransType[TransType], 0)), 1, MATCH(Transactions[[#This Row],[TransType]], TransType[TransType], 0))</f>
        <v>17</v>
      </c>
      <c r="Q348" s="16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56.1</v>
      </c>
      <c r="R348" s="169">
        <f>Transactions[TotalAmnt] * INDEX(TransType[], Transactions[[#This Row],[TTR]], 4)</f>
        <v>-56.1</v>
      </c>
      <c r="S348" s="186">
        <f>IF('Config'!$B$2&lt;&gt;"Yes",0,ROUND(SUMIFS(nmTransCashImpact,nmTransAccount,"="&amp;A348,nmTransDate,"&lt;="&amp;B348,nmTransTransID,"&lt;="&amp;W348),2))</f>
        <v>5862.98</v>
      </c>
      <c r="T348" s="172">
        <f>IF(INDEX(TransType[], Transactions[[#This Row],[TTR]], 6)=0, 0, Transactions[[#This Row],[Qty]]*INDEX(TransType[], Transactions[[#This Row],[TTR]], 6)*IF(AND(Transactions[[#This Row],[Qty]]&lt;0, INDEX(TransType[], Transactions[[#This Row],[TTR]], 5)=-1), -1, 1))</f>
        <v>0</v>
      </c>
      <c r="U348" s="174">
        <f>IF(Transactions[[#This Row],[Symbol]]="* Cash", 0,ROUND(SUMIFS(nmTransQtyChange,nmTransAccount,"="&amp;A348,nmTransDate,"&lt;="&amp;B348,nmTransSymbol,"="&amp;V348,nmTransTransID,"&lt;="&amp;W348),5))</f>
        <v>1358</v>
      </c>
      <c r="V348" s="176" t="str">
        <f xml:space="preserve"> IF(ISNA(VLOOKUP(Transactions[[#This Row],[SymbolName]], SymbolAlias[#All],2,FALSE)), Transactions[[#This Row],[SymbolName]], VLOOKUP(Transactions[[#This Row],[SymbolName]], SymbolAlias[#All],2,FALSE) )</f>
        <v>VEA</v>
      </c>
      <c r="W348" s="178">
        <f>ROW()</f>
        <v>348</v>
      </c>
    </row>
    <row r="349" spans="1:23" x14ac:dyDescent="0.25">
      <c r="A349" s="239" t="s">
        <v>238</v>
      </c>
      <c r="B349" s="240">
        <v>43826</v>
      </c>
      <c r="C349" s="241" t="s">
        <v>108</v>
      </c>
      <c r="D349" s="242"/>
      <c r="E349" s="243" t="s">
        <v>44</v>
      </c>
      <c r="F349" s="244">
        <v>1358</v>
      </c>
      <c r="G349" s="192">
        <v>597.38</v>
      </c>
      <c r="H349" s="245"/>
      <c r="I349" s="194"/>
      <c r="J349" s="246"/>
      <c r="K349" s="193"/>
      <c r="L349" s="193"/>
      <c r="M349" s="219"/>
      <c r="N349" s="193"/>
      <c r="O349" s="195"/>
      <c r="P349" s="144">
        <f>IF(ISNA(MATCH(Transactions[[#This Row],[TransType]], TransType[TransType], 0)), 1, MATCH(Transactions[[#This Row],[TransType]], TransType[TransType], 0))</f>
        <v>6</v>
      </c>
      <c r="Q349"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597.38</v>
      </c>
      <c r="R349" s="199">
        <f>Transactions[TotalAmnt] * INDEX(TransType[], Transactions[[#This Row],[TTR]], 4)</f>
        <v>597.38</v>
      </c>
      <c r="S349" s="247">
        <f>IF('Config'!$B$2&lt;&gt;"Yes",0,ROUND(SUMIFS(nmTransCashImpact,nmTransAccount,"="&amp;A349,nmTransDate,"&lt;="&amp;B349,nmTransTransID,"&lt;="&amp;W349),2))</f>
        <v>6460.36</v>
      </c>
      <c r="T349" s="202">
        <f>IF(INDEX(TransType[], Transactions[[#This Row],[TTR]], 6)=0, 0, Transactions[[#This Row],[Qty]]*INDEX(TransType[], Transactions[[#This Row],[TTR]], 6)*IF(AND(Transactions[[#This Row],[Qty]]&lt;0, INDEX(TransType[], Transactions[[#This Row],[TTR]], 5)=-1), -1, 1))</f>
        <v>0</v>
      </c>
      <c r="U349" s="204">
        <f>IF(Transactions[[#This Row],[Symbol]]="* Cash", 0,ROUND(SUMIFS(nmTransQtyChange,nmTransAccount,"="&amp;A349,nmTransDate,"&lt;="&amp;B349,nmTransSymbol,"="&amp;V349,nmTransTransID,"&lt;="&amp;W349),5))</f>
        <v>1358</v>
      </c>
      <c r="V349" s="206" t="str">
        <f xml:space="preserve"> IF(ISNA(VLOOKUP(Transactions[[#This Row],[SymbolName]], SymbolAlias[#All],2,FALSE)), Transactions[[#This Row],[SymbolName]], VLOOKUP(Transactions[[#This Row],[SymbolName]], SymbolAlias[#All],2,FALSE) )</f>
        <v>VEA</v>
      </c>
      <c r="W349" s="208">
        <f>ROW()</f>
        <v>349</v>
      </c>
    </row>
    <row r="350" spans="1:23" x14ac:dyDescent="0.25">
      <c r="A350" s="239" t="s">
        <v>238</v>
      </c>
      <c r="B350" s="240">
        <v>43826</v>
      </c>
      <c r="C350" s="241" t="s">
        <v>144</v>
      </c>
      <c r="D350" s="242"/>
      <c r="E350" s="243" t="s">
        <v>44</v>
      </c>
      <c r="F350" s="244">
        <v>1358</v>
      </c>
      <c r="G350" s="192">
        <v>89.61</v>
      </c>
      <c r="H350" s="245"/>
      <c r="I350" s="194"/>
      <c r="J350" s="246"/>
      <c r="K350" s="193"/>
      <c r="L350" s="193"/>
      <c r="M350" s="219"/>
      <c r="N350" s="193"/>
      <c r="O350" s="195"/>
      <c r="P350" s="144">
        <f>IF(ISNA(MATCH(Transactions[[#This Row],[TransType]], TransType[TransType], 0)), 1, MATCH(Transactions[[#This Row],[TransType]], TransType[TransType], 0))</f>
        <v>17</v>
      </c>
      <c r="Q350"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89.61</v>
      </c>
      <c r="R350" s="199">
        <f>Transactions[TotalAmnt] * INDEX(TransType[], Transactions[[#This Row],[TTR]], 4)</f>
        <v>-89.61</v>
      </c>
      <c r="S350" s="247">
        <f>IF('Config'!$B$2&lt;&gt;"Yes",0,ROUND(SUMIFS(nmTransCashImpact,nmTransAccount,"="&amp;A350,nmTransDate,"&lt;="&amp;B350,nmTransTransID,"&lt;="&amp;W350),2))</f>
        <v>6370.75</v>
      </c>
      <c r="T350" s="202">
        <f>IF(INDEX(TransType[], Transactions[[#This Row],[TTR]], 6)=0, 0, Transactions[[#This Row],[Qty]]*INDEX(TransType[], Transactions[[#This Row],[TTR]], 6)*IF(AND(Transactions[[#This Row],[Qty]]&lt;0, INDEX(TransType[], Transactions[[#This Row],[TTR]], 5)=-1), -1, 1))</f>
        <v>0</v>
      </c>
      <c r="U350" s="204">
        <f>IF(Transactions[[#This Row],[Symbol]]="* Cash", 0,ROUND(SUMIFS(nmTransQtyChange,nmTransAccount,"="&amp;A350,nmTransDate,"&lt;="&amp;B350,nmTransSymbol,"="&amp;V350,nmTransTransID,"&lt;="&amp;W350),5))</f>
        <v>1358</v>
      </c>
      <c r="V350" s="206" t="str">
        <f xml:space="preserve"> IF(ISNA(VLOOKUP(Transactions[[#This Row],[SymbolName]], SymbolAlias[#All],2,FALSE)), Transactions[[#This Row],[SymbolName]], VLOOKUP(Transactions[[#This Row],[SymbolName]], SymbolAlias[#All],2,FALSE) )</f>
        <v>VEA</v>
      </c>
      <c r="W350" s="208">
        <f>ROW()</f>
        <v>350</v>
      </c>
    </row>
    <row r="351" spans="1:23" x14ac:dyDescent="0.25">
      <c r="A351" s="239" t="s">
        <v>238</v>
      </c>
      <c r="B351" s="240">
        <v>43826</v>
      </c>
      <c r="C351" s="241" t="s">
        <v>98</v>
      </c>
      <c r="D351" s="242" t="s">
        <v>178</v>
      </c>
      <c r="E351" s="243" t="s">
        <v>44</v>
      </c>
      <c r="F351" s="244">
        <v>11</v>
      </c>
      <c r="G351" s="192">
        <v>485.75</v>
      </c>
      <c r="H351" s="245"/>
      <c r="I351" s="194"/>
      <c r="J351" s="246"/>
      <c r="K351" s="193"/>
      <c r="L351" s="193"/>
      <c r="M351" s="219"/>
      <c r="N351" s="193"/>
      <c r="O351" s="195"/>
      <c r="P351" s="144">
        <f>IF(ISNA(MATCH(Transactions[[#This Row],[TransType]], TransType[TransType], 0)), 1, MATCH(Transactions[[#This Row],[TransType]], TransType[TransType], 0))</f>
        <v>3</v>
      </c>
      <c r="Q351"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485.75</v>
      </c>
      <c r="R351" s="199">
        <f>Transactions[TotalAmnt] * INDEX(TransType[], Transactions[[#This Row],[TTR]], 4)</f>
        <v>-485.75</v>
      </c>
      <c r="S351" s="247">
        <f>IF('Config'!$B$2&lt;&gt;"Yes",0,ROUND(SUMIFS(nmTransCashImpact,nmTransAccount,"="&amp;A351,nmTransDate,"&lt;="&amp;B351,nmTransTransID,"&lt;="&amp;W351),2))</f>
        <v>5885</v>
      </c>
      <c r="T351" s="202">
        <f>IF(INDEX(TransType[], Transactions[[#This Row],[TTR]], 6)=0, 0, Transactions[[#This Row],[Qty]]*INDEX(TransType[], Transactions[[#This Row],[TTR]], 6)*IF(AND(Transactions[[#This Row],[Qty]]&lt;0, INDEX(TransType[], Transactions[[#This Row],[TTR]], 5)=-1), -1, 1))</f>
        <v>11</v>
      </c>
      <c r="U351" s="204">
        <f>IF(Transactions[[#This Row],[Symbol]]="* Cash", 0,ROUND(SUMIFS(nmTransQtyChange,nmTransAccount,"="&amp;A351,nmTransDate,"&lt;="&amp;B351,nmTransSymbol,"="&amp;V351,nmTransTransID,"&lt;="&amp;W351),5))</f>
        <v>1369</v>
      </c>
      <c r="V351" s="206" t="str">
        <f xml:space="preserve"> IF(ISNA(VLOOKUP(Transactions[[#This Row],[SymbolName]], SymbolAlias[#All],2,FALSE)), Transactions[[#This Row],[SymbolName]], VLOOKUP(Transactions[[#This Row],[SymbolName]], SymbolAlias[#All],2,FALSE) )</f>
        <v>VEA</v>
      </c>
      <c r="W351" s="208">
        <f>ROW()</f>
        <v>351</v>
      </c>
    </row>
    <row r="352" spans="1:23" x14ac:dyDescent="0.25">
      <c r="A352" s="239" t="s">
        <v>238</v>
      </c>
      <c r="B352" s="240">
        <v>43836</v>
      </c>
      <c r="C352" s="241" t="s">
        <v>100</v>
      </c>
      <c r="D352" s="242"/>
      <c r="E352" s="243" t="s">
        <v>14</v>
      </c>
      <c r="F352" s="244">
        <v>1</v>
      </c>
      <c r="G352" s="192">
        <v>4553.04</v>
      </c>
      <c r="H352" s="245"/>
      <c r="I352" s="194"/>
      <c r="J352" s="246"/>
      <c r="K352" s="193"/>
      <c r="L352" s="193"/>
      <c r="M352" s="219">
        <v>1.317801</v>
      </c>
      <c r="N352" s="193"/>
      <c r="O352" s="195"/>
      <c r="P352" s="144">
        <f>IF(ISNA(MATCH(Transactions[[#This Row],[TransType]], TransType[TransType], 0)), 1, MATCH(Transactions[[#This Row],[TransType]], TransType[TransType], 0))</f>
        <v>4</v>
      </c>
      <c r="Q352"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4553.04</v>
      </c>
      <c r="R352" s="199">
        <f>Transactions[TotalAmnt] * INDEX(TransType[], Transactions[[#This Row],[TTR]], 4)</f>
        <v>4553.04</v>
      </c>
      <c r="S352" s="247">
        <f>IF('Config'!$B$2&lt;&gt;"Yes",0,ROUND(SUMIFS(nmTransCashImpact,nmTransAccount,"="&amp;A352,nmTransDate,"&lt;="&amp;B352,nmTransTransID,"&lt;="&amp;W352),2))</f>
        <v>10438.040000000001</v>
      </c>
      <c r="T352" s="202">
        <f>IF(INDEX(TransType[], Transactions[[#This Row],[TTR]], 6)=0, 0, Transactions[[#This Row],[Qty]]*INDEX(TransType[], Transactions[[#This Row],[TTR]], 6)*IF(AND(Transactions[[#This Row],[Qty]]&lt;0, INDEX(TransType[], Transactions[[#This Row],[TTR]], 5)=-1), -1, 1))</f>
        <v>0</v>
      </c>
      <c r="U352" s="204">
        <f>IF(Transactions[[#This Row],[Symbol]]="* Cash", 0,ROUND(SUMIFS(nmTransQtyChange,nmTransAccount,"="&amp;A352,nmTransDate,"&lt;="&amp;B352,nmTransSymbol,"="&amp;V352,nmTransTransID,"&lt;="&amp;W352),5))</f>
        <v>0</v>
      </c>
      <c r="V352" s="206" t="str">
        <f xml:space="preserve"> IF(ISNA(VLOOKUP(Transactions[[#This Row],[SymbolName]], SymbolAlias[#All],2,FALSE)), Transactions[[#This Row],[SymbolName]], VLOOKUP(Transactions[[#This Row],[SymbolName]], SymbolAlias[#All],2,FALSE) )</f>
        <v>* Cash</v>
      </c>
      <c r="W352" s="208">
        <f>ROW()</f>
        <v>352</v>
      </c>
    </row>
    <row r="353" spans="1:23" x14ac:dyDescent="0.25">
      <c r="A353" s="239" t="s">
        <v>238</v>
      </c>
      <c r="B353" s="240">
        <v>43836</v>
      </c>
      <c r="C353" s="241" t="s">
        <v>96</v>
      </c>
      <c r="D353" s="242"/>
      <c r="E353" s="243" t="s">
        <v>44</v>
      </c>
      <c r="F353" s="244">
        <v>112</v>
      </c>
      <c r="G353" s="192">
        <v>43.93</v>
      </c>
      <c r="H353" s="245">
        <v>9.99</v>
      </c>
      <c r="I353" s="194"/>
      <c r="J353" s="246"/>
      <c r="K353" s="193"/>
      <c r="L353" s="193"/>
      <c r="M353" s="219"/>
      <c r="N353" s="193"/>
      <c r="O353" s="195"/>
      <c r="P353" s="144">
        <f>IF(ISNA(MATCH(Transactions[[#This Row],[TransType]], TransType[TransType], 0)), 1, MATCH(Transactions[[#This Row],[TransType]], TransType[TransType], 0))</f>
        <v>2</v>
      </c>
      <c r="Q353"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4930.1499999999996</v>
      </c>
      <c r="R353" s="199">
        <f>Transactions[TotalAmnt] * INDEX(TransType[], Transactions[[#This Row],[TTR]], 4)</f>
        <v>-4930.1499999999996</v>
      </c>
      <c r="S353" s="247">
        <f>IF('Config'!$B$2&lt;&gt;"Yes",0,ROUND(SUMIFS(nmTransCashImpact,nmTransAccount,"="&amp;A353,nmTransDate,"&lt;="&amp;B353,nmTransTransID,"&lt;="&amp;W353),2))</f>
        <v>5507.89</v>
      </c>
      <c r="T353" s="202">
        <f>IF(INDEX(TransType[], Transactions[[#This Row],[TTR]], 6)=0, 0, Transactions[[#This Row],[Qty]]*INDEX(TransType[], Transactions[[#This Row],[TTR]], 6)*IF(AND(Transactions[[#This Row],[Qty]]&lt;0, INDEX(TransType[], Transactions[[#This Row],[TTR]], 5)=-1), -1, 1))</f>
        <v>112</v>
      </c>
      <c r="U353" s="204">
        <f>IF(Transactions[[#This Row],[Symbol]]="* Cash", 0,ROUND(SUMIFS(nmTransQtyChange,nmTransAccount,"="&amp;A353,nmTransDate,"&lt;="&amp;B353,nmTransSymbol,"="&amp;V353,nmTransTransID,"&lt;="&amp;W353),5))</f>
        <v>1481</v>
      </c>
      <c r="V353" s="206" t="str">
        <f xml:space="preserve"> IF(ISNA(VLOOKUP(Transactions[[#This Row],[SymbolName]], SymbolAlias[#All],2,FALSE)), Transactions[[#This Row],[SymbolName]], VLOOKUP(Transactions[[#This Row],[SymbolName]], SymbolAlias[#All],2,FALSE) )</f>
        <v>VEA</v>
      </c>
      <c r="W353" s="208">
        <f>ROW()</f>
        <v>353</v>
      </c>
    </row>
    <row r="354" spans="1:23" x14ac:dyDescent="0.25">
      <c r="A354" s="239" t="s">
        <v>238</v>
      </c>
      <c r="B354" s="240">
        <v>43854</v>
      </c>
      <c r="C354" s="241" t="s">
        <v>168</v>
      </c>
      <c r="D354" s="242"/>
      <c r="E354" s="243" t="s">
        <v>14</v>
      </c>
      <c r="F354" s="244">
        <v>1</v>
      </c>
      <c r="G354" s="192">
        <v>0.01</v>
      </c>
      <c r="H354" s="245"/>
      <c r="I354" s="194"/>
      <c r="J354" s="246"/>
      <c r="K354" s="193"/>
      <c r="L354" s="193"/>
      <c r="M354" s="219"/>
      <c r="N354" s="193"/>
      <c r="O354" s="195"/>
      <c r="P354" s="144">
        <f>IF(ISNA(MATCH(Transactions[[#This Row],[TransType]], TransType[TransType], 0)), 1, MATCH(Transactions[[#This Row],[TransType]], TransType[TransType], 0))</f>
        <v>8</v>
      </c>
      <c r="Q354"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0.01</v>
      </c>
      <c r="R354" s="199">
        <f>Transactions[TotalAmnt] * INDEX(TransType[], Transactions[[#This Row],[TTR]], 4)</f>
        <v>0.01</v>
      </c>
      <c r="S354" s="247">
        <f>IF('Config'!$B$2&lt;&gt;"Yes",0,ROUND(SUMIFS(nmTransCashImpact,nmTransAccount,"="&amp;A354,nmTransDate,"&lt;="&amp;B354,nmTransTransID,"&lt;="&amp;W354),2))</f>
        <v>5507.9</v>
      </c>
      <c r="T354" s="202">
        <f>IF(INDEX(TransType[], Transactions[[#This Row],[TTR]], 6)=0, 0, Transactions[[#This Row],[Qty]]*INDEX(TransType[], Transactions[[#This Row],[TTR]], 6)*IF(AND(Transactions[[#This Row],[Qty]]&lt;0, INDEX(TransType[], Transactions[[#This Row],[TTR]], 5)=-1), -1, 1))</f>
        <v>0</v>
      </c>
      <c r="U354" s="204">
        <f>IF(Transactions[[#This Row],[Symbol]]="* Cash", 0,ROUND(SUMIFS(nmTransQtyChange,nmTransAccount,"="&amp;A354,nmTransDate,"&lt;="&amp;B354,nmTransSymbol,"="&amp;V354,nmTransTransID,"&lt;="&amp;W354),5))</f>
        <v>0</v>
      </c>
      <c r="V354" s="206" t="str">
        <f xml:space="preserve"> IF(ISNA(VLOOKUP(Transactions[[#This Row],[SymbolName]], SymbolAlias[#All],2,FALSE)), Transactions[[#This Row],[SymbolName]], VLOOKUP(Transactions[[#This Row],[SymbolName]], SymbolAlias[#All],2,FALSE) )</f>
        <v>* Cash</v>
      </c>
      <c r="W354" s="208">
        <f>ROW()</f>
        <v>354</v>
      </c>
    </row>
    <row r="355" spans="1:23" x14ac:dyDescent="0.25">
      <c r="A355" s="239" t="s">
        <v>238</v>
      </c>
      <c r="B355" s="240">
        <v>43916</v>
      </c>
      <c r="C355" s="241" t="s">
        <v>108</v>
      </c>
      <c r="D355" s="242"/>
      <c r="E355" s="243" t="s">
        <v>44</v>
      </c>
      <c r="F355" s="244">
        <v>1481</v>
      </c>
      <c r="G355" s="192">
        <v>194.31</v>
      </c>
      <c r="H355" s="245"/>
      <c r="I355" s="194"/>
      <c r="J355" s="246"/>
      <c r="K355" s="193"/>
      <c r="L355" s="193"/>
      <c r="M355" s="219"/>
      <c r="N355" s="193"/>
      <c r="O355" s="195"/>
      <c r="P355" s="144">
        <f>IF(ISNA(MATCH(Transactions[[#This Row],[TransType]], TransType[TransType], 0)), 1, MATCH(Transactions[[#This Row],[TransType]], TransType[TransType], 0))</f>
        <v>6</v>
      </c>
      <c r="Q355"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194.31</v>
      </c>
      <c r="R355" s="199">
        <f>Transactions[TotalAmnt] * INDEX(TransType[], Transactions[[#This Row],[TTR]], 4)</f>
        <v>194.31</v>
      </c>
      <c r="S355" s="247">
        <f>IF('Config'!$B$2&lt;&gt;"Yes",0,ROUND(SUMIFS(nmTransCashImpact,nmTransAccount,"="&amp;A355,nmTransDate,"&lt;="&amp;B355,nmTransTransID,"&lt;="&amp;W355),2))</f>
        <v>5702.21</v>
      </c>
      <c r="T355" s="202">
        <f>IF(INDEX(TransType[], Transactions[[#This Row],[TTR]], 6)=0, 0, Transactions[[#This Row],[Qty]]*INDEX(TransType[], Transactions[[#This Row],[TTR]], 6)*IF(AND(Transactions[[#This Row],[Qty]]&lt;0, INDEX(TransType[], Transactions[[#This Row],[TTR]], 5)=-1), -1, 1))</f>
        <v>0</v>
      </c>
      <c r="U355" s="204">
        <f>IF(Transactions[[#This Row],[Symbol]]="* Cash", 0,ROUND(SUMIFS(nmTransQtyChange,nmTransAccount,"="&amp;A355,nmTransDate,"&lt;="&amp;B355,nmTransSymbol,"="&amp;V355,nmTransTransID,"&lt;="&amp;W355),5))</f>
        <v>1481</v>
      </c>
      <c r="V355" s="206" t="str">
        <f xml:space="preserve"> IF(ISNA(VLOOKUP(Transactions[[#This Row],[SymbolName]], SymbolAlias[#All],2,FALSE)), Transactions[[#This Row],[SymbolName]], VLOOKUP(Transactions[[#This Row],[SymbolName]], SymbolAlias[#All],2,FALSE) )</f>
        <v>VEA</v>
      </c>
      <c r="W355" s="208">
        <f>ROW()</f>
        <v>355</v>
      </c>
    </row>
    <row r="356" spans="1:23" x14ac:dyDescent="0.25">
      <c r="A356" s="239" t="s">
        <v>238</v>
      </c>
      <c r="B356" s="240">
        <v>43916</v>
      </c>
      <c r="C356" s="241" t="s">
        <v>144</v>
      </c>
      <c r="D356" s="242"/>
      <c r="E356" s="243" t="s">
        <v>44</v>
      </c>
      <c r="F356" s="244">
        <v>1481</v>
      </c>
      <c r="G356" s="192">
        <v>29.15</v>
      </c>
      <c r="H356" s="245"/>
      <c r="I356" s="194"/>
      <c r="J356" s="246"/>
      <c r="K356" s="193"/>
      <c r="L356" s="193"/>
      <c r="M356" s="219"/>
      <c r="N356" s="193"/>
      <c r="O356" s="195"/>
      <c r="P356" s="144">
        <f>IF(ISNA(MATCH(Transactions[[#This Row],[TransType]], TransType[TransType], 0)), 1, MATCH(Transactions[[#This Row],[TransType]], TransType[TransType], 0))</f>
        <v>17</v>
      </c>
      <c r="Q356"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29.15</v>
      </c>
      <c r="R356" s="199">
        <f>Transactions[TotalAmnt] * INDEX(TransType[], Transactions[[#This Row],[TTR]], 4)</f>
        <v>-29.15</v>
      </c>
      <c r="S356" s="247">
        <f>IF('Config'!$B$2&lt;&gt;"Yes",0,ROUND(SUMIFS(nmTransCashImpact,nmTransAccount,"="&amp;A356,nmTransDate,"&lt;="&amp;B356,nmTransTransID,"&lt;="&amp;W356),2))</f>
        <v>5673.06</v>
      </c>
      <c r="T356" s="202">
        <f>IF(INDEX(TransType[], Transactions[[#This Row],[TTR]], 6)=0, 0, Transactions[[#This Row],[Qty]]*INDEX(TransType[], Transactions[[#This Row],[TTR]], 6)*IF(AND(Transactions[[#This Row],[Qty]]&lt;0, INDEX(TransType[], Transactions[[#This Row],[TTR]], 5)=-1), -1, 1))</f>
        <v>0</v>
      </c>
      <c r="U356" s="204">
        <f>IF(Transactions[[#This Row],[Symbol]]="* Cash", 0,ROUND(SUMIFS(nmTransQtyChange,nmTransAccount,"="&amp;A356,nmTransDate,"&lt;="&amp;B356,nmTransSymbol,"="&amp;V356,nmTransTransID,"&lt;="&amp;W356),5))</f>
        <v>1481</v>
      </c>
      <c r="V356" s="206" t="str">
        <f xml:space="preserve"> IF(ISNA(VLOOKUP(Transactions[[#This Row],[SymbolName]], SymbolAlias[#All],2,FALSE)), Transactions[[#This Row],[SymbolName]], VLOOKUP(Transactions[[#This Row],[SymbolName]], SymbolAlias[#All],2,FALSE) )</f>
        <v>VEA</v>
      </c>
      <c r="W356" s="208">
        <f>ROW()</f>
        <v>356</v>
      </c>
    </row>
    <row r="357" spans="1:23" x14ac:dyDescent="0.25">
      <c r="A357" s="239" t="s">
        <v>238</v>
      </c>
      <c r="B357" s="240">
        <v>43916</v>
      </c>
      <c r="C357" s="241" t="s">
        <v>98</v>
      </c>
      <c r="D357" s="242" t="s">
        <v>118</v>
      </c>
      <c r="E357" s="243" t="s">
        <v>44</v>
      </c>
      <c r="F357" s="244">
        <v>4</v>
      </c>
      <c r="G357" s="192">
        <v>132.63999999999999</v>
      </c>
      <c r="H357" s="245"/>
      <c r="I357" s="194"/>
      <c r="J357" s="246"/>
      <c r="K357" s="193"/>
      <c r="L357" s="193"/>
      <c r="M357" s="219"/>
      <c r="N357" s="193"/>
      <c r="O357" s="195"/>
      <c r="P357" s="144">
        <f>IF(ISNA(MATCH(Transactions[[#This Row],[TransType]], TransType[TransType], 0)), 1, MATCH(Transactions[[#This Row],[TransType]], TransType[TransType], 0))</f>
        <v>3</v>
      </c>
      <c r="Q357" s="19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132.63999999999999</v>
      </c>
      <c r="R357" s="199">
        <f>Transactions[TotalAmnt] * INDEX(TransType[], Transactions[[#This Row],[TTR]], 4)</f>
        <v>-132.63999999999999</v>
      </c>
      <c r="S357" s="247">
        <f>IF('Config'!$B$2&lt;&gt;"Yes",0,ROUND(SUMIFS(nmTransCashImpact,nmTransAccount,"="&amp;A357,nmTransDate,"&lt;="&amp;B357,nmTransTransID,"&lt;="&amp;W357),2))</f>
        <v>5540.42</v>
      </c>
      <c r="T357" s="202">
        <f>IF(INDEX(TransType[], Transactions[[#This Row],[TTR]], 6)=0, 0, Transactions[[#This Row],[Qty]]*INDEX(TransType[], Transactions[[#This Row],[TTR]], 6)*IF(AND(Transactions[[#This Row],[Qty]]&lt;0, INDEX(TransType[], Transactions[[#This Row],[TTR]], 5)=-1), -1, 1))</f>
        <v>4</v>
      </c>
      <c r="U357" s="204">
        <f>IF(Transactions[[#This Row],[Symbol]]="* Cash", 0,ROUND(SUMIFS(nmTransQtyChange,nmTransAccount,"="&amp;A357,nmTransDate,"&lt;="&amp;B357,nmTransSymbol,"="&amp;V357,nmTransTransID,"&lt;="&amp;W357),5))</f>
        <v>1485</v>
      </c>
      <c r="V357" s="206" t="str">
        <f xml:space="preserve"> IF(ISNA(VLOOKUP(Transactions[[#This Row],[SymbolName]], SymbolAlias[#All],2,FALSE)), Transactions[[#This Row],[SymbolName]], VLOOKUP(Transactions[[#This Row],[SymbolName]], SymbolAlias[#All],2,FALSE) )</f>
        <v>VEA</v>
      </c>
      <c r="W357" s="208">
        <f>ROW()</f>
        <v>357</v>
      </c>
    </row>
    <row r="358" spans="1:23" x14ac:dyDescent="0.25">
      <c r="A358" s="239" t="s">
        <v>238</v>
      </c>
      <c r="B358" s="240">
        <v>44007</v>
      </c>
      <c r="C358" s="241" t="s">
        <v>108</v>
      </c>
      <c r="D358" s="253"/>
      <c r="E358" s="137" t="s">
        <v>44</v>
      </c>
      <c r="F358" s="254">
        <v>1485</v>
      </c>
      <c r="G358" s="255">
        <v>294.18</v>
      </c>
      <c r="H358" s="256"/>
      <c r="I358" s="257"/>
      <c r="J358" s="258"/>
      <c r="K358" s="259"/>
      <c r="L358" s="259"/>
      <c r="M358" s="260"/>
      <c r="N358" s="259"/>
      <c r="O358" s="261"/>
      <c r="P358" s="144">
        <f>IF(ISNA(MATCH(Transactions[[#This Row],[TransType]], TransType[TransType], 0)), 1, MATCH(Transactions[[#This Row],[TransType]], TransType[TransType], 0))</f>
        <v>6</v>
      </c>
      <c r="Q358"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294.18</v>
      </c>
      <c r="R358" s="263">
        <f>Transactions[TotalAmnt] * INDEX(TransType[], Transactions[[#This Row],[TTR]], 4)</f>
        <v>294.18</v>
      </c>
      <c r="S358" s="264">
        <f>IF('Config'!$B$2&lt;&gt;"Yes",0,ROUND(SUMIFS(nmTransCashImpact,nmTransAccount,"="&amp;A358,nmTransDate,"&lt;="&amp;B358,nmTransTransID,"&lt;="&amp;W358),2))</f>
        <v>5834.6</v>
      </c>
      <c r="T358" s="265">
        <f>IF(INDEX(TransType[], Transactions[[#This Row],[TTR]], 6)=0, 0, Transactions[[#This Row],[Qty]]*INDEX(TransType[], Transactions[[#This Row],[TTR]], 6)*IF(AND(Transactions[[#This Row],[Qty]]&lt;0, INDEX(TransType[], Transactions[[#This Row],[TTR]], 5)=-1), -1, 1))</f>
        <v>0</v>
      </c>
      <c r="U358" s="266">
        <f>IF(Transactions[[#This Row],[Symbol]]="* Cash", 0,ROUND(SUMIFS(nmTransQtyChange,nmTransAccount,"="&amp;A358,nmTransDate,"&lt;="&amp;B358,nmTransSymbol,"="&amp;V358,nmTransTransID,"&lt;="&amp;W358),5))</f>
        <v>1485</v>
      </c>
      <c r="V358" s="267" t="str">
        <f xml:space="preserve"> IF(ISNA(VLOOKUP(Transactions[[#This Row],[SymbolName]], SymbolAlias[#All],2,FALSE)), Transactions[[#This Row],[SymbolName]], VLOOKUP(Transactions[[#This Row],[SymbolName]], SymbolAlias[#All],2,FALSE) )</f>
        <v>VEA</v>
      </c>
      <c r="W358" s="268">
        <f>ROW()</f>
        <v>358</v>
      </c>
    </row>
    <row r="359" spans="1:23" x14ac:dyDescent="0.25">
      <c r="A359" s="239" t="s">
        <v>238</v>
      </c>
      <c r="B359" s="240">
        <v>44007</v>
      </c>
      <c r="C359" s="241" t="s">
        <v>144</v>
      </c>
      <c r="D359" s="253"/>
      <c r="E359" s="137" t="s">
        <v>44</v>
      </c>
      <c r="F359" s="254">
        <v>1485</v>
      </c>
      <c r="G359" s="255">
        <v>44.13</v>
      </c>
      <c r="H359" s="256"/>
      <c r="I359" s="257"/>
      <c r="J359" s="258"/>
      <c r="K359" s="259"/>
      <c r="L359" s="259"/>
      <c r="M359" s="260"/>
      <c r="N359" s="259"/>
      <c r="O359" s="261"/>
      <c r="P359" s="144">
        <f>IF(ISNA(MATCH(Transactions[[#This Row],[TransType]], TransType[TransType], 0)), 1, MATCH(Transactions[[#This Row],[TransType]], TransType[TransType], 0))</f>
        <v>17</v>
      </c>
      <c r="Q359"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44.13</v>
      </c>
      <c r="R359" s="263">
        <f>Transactions[TotalAmnt] * INDEX(TransType[], Transactions[[#This Row],[TTR]], 4)</f>
        <v>-44.13</v>
      </c>
      <c r="S359" s="264">
        <f>IF('Config'!$B$2&lt;&gt;"Yes",0,ROUND(SUMIFS(nmTransCashImpact,nmTransAccount,"="&amp;A359,nmTransDate,"&lt;="&amp;B359,nmTransTransID,"&lt;="&amp;W359),2))</f>
        <v>5790.47</v>
      </c>
      <c r="T359" s="265">
        <f>IF(INDEX(TransType[], Transactions[[#This Row],[TTR]], 6)=0, 0, Transactions[[#This Row],[Qty]]*INDEX(TransType[], Transactions[[#This Row],[TTR]], 6)*IF(AND(Transactions[[#This Row],[Qty]]&lt;0, INDEX(TransType[], Transactions[[#This Row],[TTR]], 5)=-1), -1, 1))</f>
        <v>0</v>
      </c>
      <c r="U359" s="266">
        <f>IF(Transactions[[#This Row],[Symbol]]="* Cash", 0,ROUND(SUMIFS(nmTransQtyChange,nmTransAccount,"="&amp;A359,nmTransDate,"&lt;="&amp;B359,nmTransSymbol,"="&amp;V359,nmTransTransID,"&lt;="&amp;W359),5))</f>
        <v>1485</v>
      </c>
      <c r="V359" s="267" t="str">
        <f xml:space="preserve"> IF(ISNA(VLOOKUP(Transactions[[#This Row],[SymbolName]], SymbolAlias[#All],2,FALSE)), Transactions[[#This Row],[SymbolName]], VLOOKUP(Transactions[[#This Row],[SymbolName]], SymbolAlias[#All],2,FALSE) )</f>
        <v>VEA</v>
      </c>
      <c r="W359" s="268">
        <f>ROW()</f>
        <v>359</v>
      </c>
    </row>
    <row r="360" spans="1:23" x14ac:dyDescent="0.25">
      <c r="A360" s="239" t="s">
        <v>238</v>
      </c>
      <c r="B360" s="240">
        <v>44007</v>
      </c>
      <c r="C360" s="241" t="s">
        <v>98</v>
      </c>
      <c r="D360" s="136" t="s">
        <v>118</v>
      </c>
      <c r="E360" s="137" t="s">
        <v>44</v>
      </c>
      <c r="F360" s="254">
        <v>6</v>
      </c>
      <c r="G360" s="255">
        <v>232.41</v>
      </c>
      <c r="H360" s="256"/>
      <c r="I360" s="257"/>
      <c r="J360" s="258"/>
      <c r="K360" s="259"/>
      <c r="L360" s="259"/>
      <c r="M360" s="260"/>
      <c r="N360" s="259"/>
      <c r="O360" s="261"/>
      <c r="P360" s="144">
        <f>IF(ISNA(MATCH(Transactions[[#This Row],[TransType]], TransType[TransType], 0)), 1, MATCH(Transactions[[#This Row],[TransType]], TransType[TransType], 0))</f>
        <v>3</v>
      </c>
      <c r="Q360"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232.41</v>
      </c>
      <c r="R360" s="263">
        <f>Transactions[TotalAmnt] * INDEX(TransType[], Transactions[[#This Row],[TTR]], 4)</f>
        <v>-232.41</v>
      </c>
      <c r="S360" s="264">
        <f>IF('Config'!$B$2&lt;&gt;"Yes",0,ROUND(SUMIFS(nmTransCashImpact,nmTransAccount,"="&amp;A360,nmTransDate,"&lt;="&amp;B360,nmTransTransID,"&lt;="&amp;W360),2))</f>
        <v>5558.06</v>
      </c>
      <c r="T360" s="265">
        <f>IF(INDEX(TransType[], Transactions[[#This Row],[TTR]], 6)=0, 0, Transactions[[#This Row],[Qty]]*INDEX(TransType[], Transactions[[#This Row],[TTR]], 6)*IF(AND(Transactions[[#This Row],[Qty]]&lt;0, INDEX(TransType[], Transactions[[#This Row],[TTR]], 5)=-1), -1, 1))</f>
        <v>6</v>
      </c>
      <c r="U360" s="266">
        <f>IF(Transactions[[#This Row],[Symbol]]="* Cash", 0,ROUND(SUMIFS(nmTransQtyChange,nmTransAccount,"="&amp;A360,nmTransDate,"&lt;="&amp;B360,nmTransSymbol,"="&amp;V360,nmTransTransID,"&lt;="&amp;W360),5))</f>
        <v>1491</v>
      </c>
      <c r="V360" s="267" t="str">
        <f xml:space="preserve"> IF(ISNA(VLOOKUP(Transactions[[#This Row],[SymbolName]], SymbolAlias[#All],2,FALSE)), Transactions[[#This Row],[SymbolName]], VLOOKUP(Transactions[[#This Row],[SymbolName]], SymbolAlias[#All],2,FALSE) )</f>
        <v>VEA</v>
      </c>
      <c r="W360" s="268">
        <f>ROW()</f>
        <v>360</v>
      </c>
    </row>
    <row r="361" spans="1:23" x14ac:dyDescent="0.25">
      <c r="A361" s="239" t="s">
        <v>238</v>
      </c>
      <c r="B361" s="240">
        <v>44098</v>
      </c>
      <c r="C361" s="241" t="s">
        <v>108</v>
      </c>
      <c r="D361" s="253"/>
      <c r="E361" s="137" t="s">
        <v>44</v>
      </c>
      <c r="F361" s="254">
        <v>1491</v>
      </c>
      <c r="G361" s="255">
        <v>329.21</v>
      </c>
      <c r="H361" s="256"/>
      <c r="I361" s="257"/>
      <c r="J361" s="258"/>
      <c r="K361" s="259"/>
      <c r="L361" s="259"/>
      <c r="M361" s="260"/>
      <c r="N361" s="259"/>
      <c r="O361" s="261"/>
      <c r="P361" s="144">
        <f>IF(ISNA(MATCH(Transactions[[#This Row],[TransType]], TransType[TransType], 0)), 1, MATCH(Transactions[[#This Row],[TransType]], TransType[TransType], 0))</f>
        <v>6</v>
      </c>
      <c r="Q361"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329.21</v>
      </c>
      <c r="R361" s="263">
        <f>Transactions[TotalAmnt] * INDEX(TransType[], Transactions[[#This Row],[TTR]], 4)</f>
        <v>329.21</v>
      </c>
      <c r="S361" s="264">
        <f>IF('Config'!$B$2&lt;&gt;"Yes",0,ROUND(SUMIFS(nmTransCashImpact,nmTransAccount,"="&amp;A361,nmTransDate,"&lt;="&amp;B361,nmTransTransID,"&lt;="&amp;W361),2))</f>
        <v>5887.27</v>
      </c>
      <c r="T361" s="265">
        <f>IF(INDEX(TransType[], Transactions[[#This Row],[TTR]], 6)=0, 0, Transactions[[#This Row],[Qty]]*INDEX(TransType[], Transactions[[#This Row],[TTR]], 6)*IF(AND(Transactions[[#This Row],[Qty]]&lt;0, INDEX(TransType[], Transactions[[#This Row],[TTR]], 5)=-1), -1, 1))</f>
        <v>0</v>
      </c>
      <c r="U361" s="266">
        <f>IF(Transactions[[#This Row],[Symbol]]="* Cash", 0,ROUND(SUMIFS(nmTransQtyChange,nmTransAccount,"="&amp;A361,nmTransDate,"&lt;="&amp;B361,nmTransSymbol,"="&amp;V361,nmTransTransID,"&lt;="&amp;W361),5))</f>
        <v>1491</v>
      </c>
      <c r="V361" s="267" t="str">
        <f xml:space="preserve"> IF(ISNA(VLOOKUP(Transactions[[#This Row],[SymbolName]], SymbolAlias[#All],2,FALSE)), Transactions[[#This Row],[SymbolName]], VLOOKUP(Transactions[[#This Row],[SymbolName]], SymbolAlias[#All],2,FALSE) )</f>
        <v>VEA</v>
      </c>
      <c r="W361" s="268">
        <f>ROW()</f>
        <v>361</v>
      </c>
    </row>
    <row r="362" spans="1:23" x14ac:dyDescent="0.25">
      <c r="A362" s="239" t="s">
        <v>238</v>
      </c>
      <c r="B362" s="240">
        <v>44098</v>
      </c>
      <c r="C362" s="241" t="s">
        <v>144</v>
      </c>
      <c r="D362" s="253"/>
      <c r="E362" s="137" t="s">
        <v>44</v>
      </c>
      <c r="F362" s="254">
        <v>1491</v>
      </c>
      <c r="G362" s="255">
        <v>49.38</v>
      </c>
      <c r="H362" s="256"/>
      <c r="I362" s="257"/>
      <c r="J362" s="258"/>
      <c r="K362" s="259"/>
      <c r="L362" s="259"/>
      <c r="M362" s="260"/>
      <c r="N362" s="259"/>
      <c r="O362" s="261"/>
      <c r="P362" s="144">
        <f>IF(ISNA(MATCH(Transactions[[#This Row],[TransType]], TransType[TransType], 0)), 1, MATCH(Transactions[[#This Row],[TransType]], TransType[TransType], 0))</f>
        <v>17</v>
      </c>
      <c r="Q362"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49.38</v>
      </c>
      <c r="R362" s="263">
        <f>Transactions[TotalAmnt] * INDEX(TransType[], Transactions[[#This Row],[TTR]], 4)</f>
        <v>-49.38</v>
      </c>
      <c r="S362" s="264">
        <f>IF('Config'!$B$2&lt;&gt;"Yes",0,ROUND(SUMIFS(nmTransCashImpact,nmTransAccount,"="&amp;A362,nmTransDate,"&lt;="&amp;B362,nmTransTransID,"&lt;="&amp;W362),2))</f>
        <v>5837.89</v>
      </c>
      <c r="T362" s="265">
        <f>IF(INDEX(TransType[], Transactions[[#This Row],[TTR]], 6)=0, 0, Transactions[[#This Row],[Qty]]*INDEX(TransType[], Transactions[[#This Row],[TTR]], 6)*IF(AND(Transactions[[#This Row],[Qty]]&lt;0, INDEX(TransType[], Transactions[[#This Row],[TTR]], 5)=-1), -1, 1))</f>
        <v>0</v>
      </c>
      <c r="U362" s="266">
        <f>IF(Transactions[[#This Row],[Symbol]]="* Cash", 0,ROUND(SUMIFS(nmTransQtyChange,nmTransAccount,"="&amp;A362,nmTransDate,"&lt;="&amp;B362,nmTransSymbol,"="&amp;V362,nmTransTransID,"&lt;="&amp;W362),5))</f>
        <v>1491</v>
      </c>
      <c r="V362" s="267" t="str">
        <f xml:space="preserve"> IF(ISNA(VLOOKUP(Transactions[[#This Row],[SymbolName]], SymbolAlias[#All],2,FALSE)), Transactions[[#This Row],[SymbolName]], VLOOKUP(Transactions[[#This Row],[SymbolName]], SymbolAlias[#All],2,FALSE) )</f>
        <v>VEA</v>
      </c>
      <c r="W362" s="268">
        <f>ROW()</f>
        <v>362</v>
      </c>
    </row>
    <row r="363" spans="1:23" x14ac:dyDescent="0.25">
      <c r="A363" s="239" t="s">
        <v>238</v>
      </c>
      <c r="B363" s="240">
        <v>44098</v>
      </c>
      <c r="C363" s="241" t="s">
        <v>98</v>
      </c>
      <c r="D363" s="136" t="s">
        <v>118</v>
      </c>
      <c r="E363" s="137" t="s">
        <v>44</v>
      </c>
      <c r="F363" s="254">
        <v>6</v>
      </c>
      <c r="G363" s="255">
        <v>240.93</v>
      </c>
      <c r="H363" s="256"/>
      <c r="I363" s="257"/>
      <c r="J363" s="258"/>
      <c r="K363" s="259"/>
      <c r="L363" s="259"/>
      <c r="M363" s="260"/>
      <c r="N363" s="259"/>
      <c r="O363" s="261"/>
      <c r="P363" s="144">
        <f>IF(ISNA(MATCH(Transactions[[#This Row],[TransType]], TransType[TransType], 0)), 1, MATCH(Transactions[[#This Row],[TransType]], TransType[TransType], 0))</f>
        <v>3</v>
      </c>
      <c r="Q363" s="262">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240.93</v>
      </c>
      <c r="R363" s="263">
        <f>Transactions[TotalAmnt] * INDEX(TransType[], Transactions[[#This Row],[TTR]], 4)</f>
        <v>-240.93</v>
      </c>
      <c r="S363" s="264">
        <f>IF('Config'!$B$2&lt;&gt;"Yes",0,ROUND(SUMIFS(nmTransCashImpact,nmTransAccount,"="&amp;A363,nmTransDate,"&lt;="&amp;B363,nmTransTransID,"&lt;="&amp;W363),2))</f>
        <v>5596.96</v>
      </c>
      <c r="T363" s="265">
        <f>IF(INDEX(TransType[], Transactions[[#This Row],[TTR]], 6)=0, 0, Transactions[[#This Row],[Qty]]*INDEX(TransType[], Transactions[[#This Row],[TTR]], 6)*IF(AND(Transactions[[#This Row],[Qty]]&lt;0, INDEX(TransType[], Transactions[[#This Row],[TTR]], 5)=-1), -1, 1))</f>
        <v>6</v>
      </c>
      <c r="U363" s="266">
        <f>IF(Transactions[[#This Row],[Symbol]]="* Cash", 0,ROUND(SUMIFS(nmTransQtyChange,nmTransAccount,"="&amp;A363,nmTransDate,"&lt;="&amp;B363,nmTransSymbol,"="&amp;V363,nmTransTransID,"&lt;="&amp;W363),5))</f>
        <v>1497</v>
      </c>
      <c r="V363" s="267" t="str">
        <f xml:space="preserve"> IF(ISNA(VLOOKUP(Transactions[[#This Row],[SymbolName]], SymbolAlias[#All],2,FALSE)), Transactions[[#This Row],[SymbolName]], VLOOKUP(Transactions[[#This Row],[SymbolName]], SymbolAlias[#All],2,FALSE) )</f>
        <v>VEA</v>
      </c>
      <c r="W363" s="268">
        <f>ROW()</f>
        <v>363</v>
      </c>
    </row>
    <row r="364" spans="1:23" x14ac:dyDescent="0.25">
      <c r="A364" s="239" t="s">
        <v>238</v>
      </c>
      <c r="B364" s="240">
        <v>44189</v>
      </c>
      <c r="C364" s="241" t="s">
        <v>108</v>
      </c>
      <c r="D364" s="275"/>
      <c r="E364" s="137" t="s">
        <v>44</v>
      </c>
      <c r="F364" s="276">
        <v>1497</v>
      </c>
      <c r="G364" s="277">
        <v>620.80999999999995</v>
      </c>
      <c r="H364" s="278"/>
      <c r="I364" s="279"/>
      <c r="J364" s="280"/>
      <c r="K364" s="281"/>
      <c r="L364" s="281"/>
      <c r="M364" s="282"/>
      <c r="N364" s="281"/>
      <c r="O364" s="283"/>
      <c r="P364" s="144">
        <f>IF(ISNA(MATCH(Transactions[[#This Row],[TransType]], TransType[TransType], 0)), 1, MATCH(Transactions[[#This Row],[TransType]], TransType[TransType], 0))</f>
        <v>6</v>
      </c>
      <c r="Q364"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620.80999999999995</v>
      </c>
      <c r="R364" s="285">
        <f>Transactions[TotalAmnt] * INDEX(TransType[], Transactions[[#This Row],[TTR]], 4)</f>
        <v>620.80999999999995</v>
      </c>
      <c r="S364" s="286">
        <f>IF('Config'!$B$2&lt;&gt;"Yes",0,ROUND(SUMIFS(nmTransCashImpact,nmTransAccount,"="&amp;A364,nmTransDate,"&lt;="&amp;B364,nmTransTransID,"&lt;="&amp;W364),2))</f>
        <v>6217.77</v>
      </c>
      <c r="T364" s="287">
        <f>IF(INDEX(TransType[], Transactions[[#This Row],[TTR]], 6)=0, 0, Transactions[[#This Row],[Qty]]*INDEX(TransType[], Transactions[[#This Row],[TTR]], 6)*IF(AND(Transactions[[#This Row],[Qty]]&lt;0, INDEX(TransType[], Transactions[[#This Row],[TTR]], 5)=-1), -1, 1))</f>
        <v>0</v>
      </c>
      <c r="U364" s="288">
        <f>IF(Transactions[[#This Row],[Symbol]]="* Cash", 0,ROUND(SUMIFS(nmTransQtyChange,nmTransAccount,"="&amp;A364,nmTransDate,"&lt;="&amp;B364,nmTransSymbol,"="&amp;V364,nmTransTransID,"&lt;="&amp;W364),5))</f>
        <v>1497</v>
      </c>
      <c r="V364" s="289" t="str">
        <f xml:space="preserve"> IF(ISNA(VLOOKUP(Transactions[[#This Row],[SymbolName]], SymbolAlias[#All],2,FALSE)), Transactions[[#This Row],[SymbolName]], VLOOKUP(Transactions[[#This Row],[SymbolName]], SymbolAlias[#All],2,FALSE) )</f>
        <v>VEA</v>
      </c>
      <c r="W364" s="290">
        <f>ROW()</f>
        <v>364</v>
      </c>
    </row>
    <row r="365" spans="1:23" x14ac:dyDescent="0.25">
      <c r="A365" s="239" t="s">
        <v>238</v>
      </c>
      <c r="B365" s="240">
        <v>44189</v>
      </c>
      <c r="C365" s="241" t="s">
        <v>144</v>
      </c>
      <c r="D365" s="136"/>
      <c r="E365" s="137" t="s">
        <v>44</v>
      </c>
      <c r="F365" s="276">
        <v>1497</v>
      </c>
      <c r="G365" s="277">
        <v>93.12</v>
      </c>
      <c r="H365" s="278"/>
      <c r="I365" s="279"/>
      <c r="J365" s="280"/>
      <c r="K365" s="281"/>
      <c r="L365" s="281"/>
      <c r="M365" s="282"/>
      <c r="N365" s="281"/>
      <c r="O365" s="283"/>
      <c r="P365" s="144">
        <f>IF(ISNA(MATCH(Transactions[[#This Row],[TransType]], TransType[TransType], 0)), 1, MATCH(Transactions[[#This Row],[TransType]], TransType[TransType], 0))</f>
        <v>17</v>
      </c>
      <c r="Q365"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93.12</v>
      </c>
      <c r="R365" s="285">
        <f>Transactions[TotalAmnt] * INDEX(TransType[], Transactions[[#This Row],[TTR]], 4)</f>
        <v>-93.12</v>
      </c>
      <c r="S365" s="286">
        <f>IF('Config'!$B$2&lt;&gt;"Yes",0,ROUND(SUMIFS(nmTransCashImpact,nmTransAccount,"="&amp;A365,nmTransDate,"&lt;="&amp;B365,nmTransTransID,"&lt;="&amp;W365),2))</f>
        <v>6124.65</v>
      </c>
      <c r="T365" s="287">
        <f>IF(INDEX(TransType[], Transactions[[#This Row],[TTR]], 6)=0, 0, Transactions[[#This Row],[Qty]]*INDEX(TransType[], Transactions[[#This Row],[TTR]], 6)*IF(AND(Transactions[[#This Row],[Qty]]&lt;0, INDEX(TransType[], Transactions[[#This Row],[TTR]], 5)=-1), -1, 1))</f>
        <v>0</v>
      </c>
      <c r="U365" s="288">
        <f>IF(Transactions[[#This Row],[Symbol]]="* Cash", 0,ROUND(SUMIFS(nmTransQtyChange,nmTransAccount,"="&amp;A365,nmTransDate,"&lt;="&amp;B365,nmTransSymbol,"="&amp;V365,nmTransTransID,"&lt;="&amp;W365),5))</f>
        <v>1497</v>
      </c>
      <c r="V365" s="289" t="str">
        <f xml:space="preserve"> IF(ISNA(VLOOKUP(Transactions[[#This Row],[SymbolName]], SymbolAlias[#All],2,FALSE)), Transactions[[#This Row],[SymbolName]], VLOOKUP(Transactions[[#This Row],[SymbolName]], SymbolAlias[#All],2,FALSE) )</f>
        <v>VEA</v>
      </c>
      <c r="W365" s="290">
        <f>ROW()</f>
        <v>365</v>
      </c>
    </row>
    <row r="366" spans="1:23" x14ac:dyDescent="0.25">
      <c r="A366" s="239" t="s">
        <v>238</v>
      </c>
      <c r="B366" s="240">
        <v>44189</v>
      </c>
      <c r="C366" s="241" t="s">
        <v>98</v>
      </c>
      <c r="D366" s="136" t="s">
        <v>118</v>
      </c>
      <c r="E366" s="137" t="s">
        <v>44</v>
      </c>
      <c r="F366" s="276">
        <v>11</v>
      </c>
      <c r="G366" s="277">
        <v>513.80999999999995</v>
      </c>
      <c r="H366" s="278"/>
      <c r="I366" s="279"/>
      <c r="J366" s="280"/>
      <c r="K366" s="281"/>
      <c r="L366" s="281"/>
      <c r="M366" s="282"/>
      <c r="N366" s="281"/>
      <c r="O366" s="283"/>
      <c r="P366" s="144">
        <f>IF(ISNA(MATCH(Transactions[[#This Row],[TransType]], TransType[TransType], 0)), 1, MATCH(Transactions[[#This Row],[TransType]], TransType[TransType], 0))</f>
        <v>3</v>
      </c>
      <c r="Q366" s="284">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513.80999999999995</v>
      </c>
      <c r="R366" s="285">
        <f>Transactions[TotalAmnt] * INDEX(TransType[], Transactions[[#This Row],[TTR]], 4)</f>
        <v>-513.80999999999995</v>
      </c>
      <c r="S366" s="286">
        <f>IF('Config'!$B$2&lt;&gt;"Yes",0,ROUND(SUMIFS(nmTransCashImpact,nmTransAccount,"="&amp;A366,nmTransDate,"&lt;="&amp;B366,nmTransTransID,"&lt;="&amp;W366),2))</f>
        <v>5610.84</v>
      </c>
      <c r="T366" s="287">
        <f>IF(INDEX(TransType[], Transactions[[#This Row],[TTR]], 6)=0, 0, Transactions[[#This Row],[Qty]]*INDEX(TransType[], Transactions[[#This Row],[TTR]], 6)*IF(AND(Transactions[[#This Row],[Qty]]&lt;0, INDEX(TransType[], Transactions[[#This Row],[TTR]], 5)=-1), -1, 1))</f>
        <v>11</v>
      </c>
      <c r="U366" s="288">
        <f>IF(Transactions[[#This Row],[Symbol]]="* Cash", 0,ROUND(SUMIFS(nmTransQtyChange,nmTransAccount,"="&amp;A366,nmTransDate,"&lt;="&amp;B366,nmTransSymbol,"="&amp;V366,nmTransTransID,"&lt;="&amp;W366),5))</f>
        <v>1508</v>
      </c>
      <c r="V366" s="289" t="str">
        <f xml:space="preserve"> IF(ISNA(VLOOKUP(Transactions[[#This Row],[SymbolName]], SymbolAlias[#All],2,FALSE)), Transactions[[#This Row],[SymbolName]], VLOOKUP(Transactions[[#This Row],[SymbolName]], SymbolAlias[#All],2,FALSE) )</f>
        <v>VEA</v>
      </c>
      <c r="W366" s="290">
        <f>ROW()</f>
        <v>366</v>
      </c>
    </row>
    <row r="367" spans="1:23" hidden="1" x14ac:dyDescent="0.25">
      <c r="A367" s="239" t="s">
        <v>235</v>
      </c>
      <c r="B367" s="240">
        <v>44215</v>
      </c>
      <c r="C367" s="241" t="s">
        <v>131</v>
      </c>
      <c r="D367" s="308"/>
      <c r="E367" s="137" t="s">
        <v>35</v>
      </c>
      <c r="F367" s="309">
        <v>49</v>
      </c>
      <c r="G367" s="310">
        <v>12.81</v>
      </c>
      <c r="H367" s="311"/>
      <c r="I367" s="312"/>
      <c r="J367" s="140" t="s">
        <v>240</v>
      </c>
      <c r="K367" s="314"/>
      <c r="L367" s="314"/>
      <c r="M367" s="315"/>
      <c r="N367" s="314"/>
      <c r="O367" s="316"/>
      <c r="P367" s="144">
        <f>IF(ISNA(MATCH(Transactions[[#This Row],[TransType]], TransType[TransType], 0)), 1, MATCH(Transactions[[#This Row],[TransType]], TransType[TransType], 0))</f>
        <v>11</v>
      </c>
      <c r="Q367" s="31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627.69000000000005</v>
      </c>
      <c r="R367" s="318">
        <f>Transactions[TotalAmnt] * INDEX(TransType[], Transactions[[#This Row],[TTR]], 4)</f>
        <v>627.69000000000005</v>
      </c>
      <c r="S367" s="319">
        <f>IF('Config'!$B$2&lt;&gt;"Yes",0,ROUND(SUMIFS(nmTransCashImpact,nmTransAccount,"="&amp;A367,nmTransDate,"&lt;="&amp;B367,nmTransTransID,"&lt;="&amp;W367),2))</f>
        <v>18339.22</v>
      </c>
      <c r="T367" s="320">
        <f>IF(INDEX(TransType[], Transactions[[#This Row],[TTR]], 6)=0, 0, Transactions[[#This Row],[Qty]]*INDEX(TransType[], Transactions[[#This Row],[TTR]], 6)*IF(AND(Transactions[[#This Row],[Qty]]&lt;0, INDEX(TransType[], Transactions[[#This Row],[TTR]], 5)=-1), -1, 1))</f>
        <v>-49</v>
      </c>
      <c r="U367" s="321">
        <f>IF(Transactions[[#This Row],[Symbol]]="* Cash", 0,ROUND(SUMIFS(nmTransQtyChange,nmTransAccount,"="&amp;A367,nmTransDate,"&lt;="&amp;B367,nmTransSymbol,"="&amp;V367,nmTransTransID,"&lt;="&amp;W367),5))</f>
        <v>0</v>
      </c>
      <c r="V367" s="322" t="str">
        <f xml:space="preserve"> IF(ISNA(VLOOKUP(Transactions[[#This Row],[SymbolName]], SymbolAlias[#All],2,FALSE)), Transactions[[#This Row],[SymbolName]], VLOOKUP(Transactions[[#This Row],[SymbolName]], SymbolAlias[#All],2,FALSE) )</f>
        <v>DLR.TO</v>
      </c>
      <c r="W367" s="323">
        <f>ROW()</f>
        <v>367</v>
      </c>
    </row>
    <row r="368" spans="1:23" hidden="1" x14ac:dyDescent="0.25">
      <c r="A368" s="239" t="s">
        <v>230</v>
      </c>
      <c r="B368" s="240">
        <v>44215</v>
      </c>
      <c r="C368" s="241" t="s">
        <v>96</v>
      </c>
      <c r="D368" s="308"/>
      <c r="E368" s="137" t="s">
        <v>37</v>
      </c>
      <c r="F368" s="309">
        <v>1249</v>
      </c>
      <c r="G368" s="310">
        <v>10.09</v>
      </c>
      <c r="H368" s="311">
        <v>9.99</v>
      </c>
      <c r="I368" s="312"/>
      <c r="J368" s="140" t="s">
        <v>240</v>
      </c>
      <c r="K368" s="314"/>
      <c r="L368" s="314"/>
      <c r="M368" s="315"/>
      <c r="N368" s="314"/>
      <c r="O368" s="316"/>
      <c r="P368" s="144">
        <f>IF(ISNA(MATCH(Transactions[[#This Row],[TransType]], TransType[TransType], 0)), 1, MATCH(Transactions[[#This Row],[TransType]], TransType[TransType], 0))</f>
        <v>2</v>
      </c>
      <c r="Q368" s="31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12612.4</v>
      </c>
      <c r="R368" s="318">
        <f>Transactions[TotalAmnt] * INDEX(TransType[], Transactions[[#This Row],[TTR]], 4)</f>
        <v>-12612.4</v>
      </c>
      <c r="S368" s="319">
        <f>IF('Config'!$B$2&lt;&gt;"Yes",0,ROUND(SUMIFS(nmTransCashImpact,nmTransAccount,"="&amp;A368,nmTransDate,"&lt;="&amp;B368,nmTransTransID,"&lt;="&amp;W368),2))</f>
        <v>19573.12</v>
      </c>
      <c r="T368" s="320">
        <f>IF(INDEX(TransType[], Transactions[[#This Row],[TTR]], 6)=0, 0, Transactions[[#This Row],[Qty]]*INDEX(TransType[], Transactions[[#This Row],[TTR]], 6)*IF(AND(Transactions[[#This Row],[Qty]]&lt;0, INDEX(TransType[], Transactions[[#This Row],[TTR]], 5)=-1), -1, 1))</f>
        <v>1249</v>
      </c>
      <c r="U368" s="321">
        <f>IF(Transactions[[#This Row],[Symbol]]="* Cash", 0,ROUND(SUMIFS(nmTransQtyChange,nmTransAccount,"="&amp;A368,nmTransDate,"&lt;="&amp;B368,nmTransSymbol,"="&amp;V368,nmTransTransID,"&lt;="&amp;W368),5))</f>
        <v>1249</v>
      </c>
      <c r="V368" s="322" t="str">
        <f xml:space="preserve"> IF(ISNA(VLOOKUP(Transactions[[#This Row],[SymbolName]], SymbolAlias[#All],2,FALSE)), Transactions[[#This Row],[SymbolName]], VLOOKUP(Transactions[[#This Row],[SymbolName]], SymbolAlias[#All],2,FALSE) )</f>
        <v>DLR-U.TO</v>
      </c>
      <c r="W368" s="323">
        <f>ROW()</f>
        <v>368</v>
      </c>
    </row>
    <row r="369" spans="1:23" hidden="1" x14ac:dyDescent="0.25">
      <c r="A369" s="239" t="s">
        <v>230</v>
      </c>
      <c r="B369" s="240">
        <v>44215</v>
      </c>
      <c r="C369" s="241" t="s">
        <v>141</v>
      </c>
      <c r="D369" s="308"/>
      <c r="E369" s="137" t="s">
        <v>37</v>
      </c>
      <c r="F369" s="309">
        <v>1249</v>
      </c>
      <c r="G369" s="310">
        <v>10.09</v>
      </c>
      <c r="H369" s="311"/>
      <c r="I369" s="312"/>
      <c r="J369" s="140" t="s">
        <v>240</v>
      </c>
      <c r="K369" s="314"/>
      <c r="L369" s="314"/>
      <c r="M369" s="315"/>
      <c r="N369" s="314"/>
      <c r="O369" s="316"/>
      <c r="P369" s="144">
        <f>IF(ISNA(MATCH(Transactions[[#This Row],[TransType]], TransType[TransType], 0)), 1, MATCH(Transactions[[#This Row],[TransType]], TransType[TransType], 0))</f>
        <v>15</v>
      </c>
      <c r="Q369" s="317">
        <f>ROUND((Transactions[[#This Row],[Price]] * IF(OR(INDEX(TransType[], Transactions[[#This Row],[TTR]], 2)=1,LOWER(Transactions[[#This Row],[TransType]])="dripta"), 1, Transactions[[#This Row],[Qty]] * IF(AND(Transactions[[#This Row],[Qty]]&lt;0,INDEX(TransType[], Transactions[[#This Row],[TTR]], 5)=-1),-1,1)) +Transactions[[#This Row],[AccruedInterest]]+ Transactions[[#This Row],[Fee]] * INDEX(TransType[], Transactions[[#This Row],[TTR]], 3)) * IF(ISBLANK(Transactions[[#This Row],[ExchRate]]), 1, Transactions[[#This Row],[ExchRate]]), 2)</f>
        <v>12602.41</v>
      </c>
      <c r="R369" s="318">
        <f>Transactions[TotalAmnt] * INDEX(TransType[], Transactions[[#This Row],[TTR]], 4)</f>
        <v>0</v>
      </c>
      <c r="S369" s="319">
        <f>IF('Config'!$B$2&lt;&gt;"Yes",0,ROUND(SUMIFS(nmTransCashImpact,nmTransAccount,"="&amp;A369,nmTransDate,"&lt;="&amp;B369,nmTransTransID,"&lt;="&amp;W369),2))</f>
        <v>19573.12</v>
      </c>
      <c r="T369" s="320">
        <f>IF(INDEX(TransType[], Transactions[[#This Row],[TTR]], 6)=0, 0, Transactions[[#This Row],[Qty]]*INDEX(TransType[], Transactions[[#This Row],[TTR]], 6)*IF(AND(Transactions[[#This Row],[Qty]]&lt;0, INDEX(TransType[], Transactions[[#This Row],[TTR]], 5)=-1), -1, 1))</f>
        <v>-1249</v>
      </c>
      <c r="U369" s="321">
        <f>IF(Transactions[[#This Row],[Symbol]]="* Cash", 0,ROUND(SUMIFS(nmTransQtyChange,nmTransAccount,"="&amp;A369,nmTransDate,"&lt;="&amp;B369,nmTransSymbol,"="&amp;V369,nmTransTransID,"&lt;="&amp;W369),5))</f>
        <v>0</v>
      </c>
      <c r="V369" s="322" t="str">
        <f xml:space="preserve"> IF(ISNA(VLOOKUP(Transactions[[#This Row],[SymbolName]], SymbolAlias[#All],2,FALSE)), Transactions[[#This Row],[SymbolName]], VLOOKUP(Transactions[[#This Row],[SymbolName]], SymbolAlias[#All],2,FALSE) )</f>
        <v>DLR-U.TO</v>
      </c>
      <c r="W369" s="323">
        <f>ROW()</f>
        <v>369</v>
      </c>
    </row>
    <row r="397" ht="15" customHeight="1" x14ac:dyDescent="0.25"/>
    <row r="398" ht="15" customHeight="1" x14ac:dyDescent="0.25"/>
    <row r="399" ht="15" customHeight="1" x14ac:dyDescent="0.25"/>
    <row r="400" ht="15" customHeight="1" x14ac:dyDescent="0.25"/>
    <row r="401" ht="15" customHeight="1" x14ac:dyDescent="0.25"/>
    <row r="402" ht="15" customHeight="1" x14ac:dyDescent="0.25"/>
    <row r="403" ht="15" customHeight="1" x14ac:dyDescent="0.25"/>
    <row r="404" ht="15" customHeight="1" x14ac:dyDescent="0.25"/>
    <row r="405" ht="15" customHeight="1" x14ac:dyDescent="0.25"/>
    <row r="406" ht="15" customHeight="1" x14ac:dyDescent="0.25"/>
    <row r="407" ht="15" customHeight="1" x14ac:dyDescent="0.25"/>
    <row r="408" ht="15" customHeight="1" x14ac:dyDescent="0.25"/>
    <row r="409" ht="15" customHeight="1" x14ac:dyDescent="0.25"/>
    <row r="410" ht="15" customHeight="1" x14ac:dyDescent="0.25"/>
    <row r="411" ht="15" customHeight="1" x14ac:dyDescent="0.25"/>
    <row r="412" ht="15" customHeight="1" x14ac:dyDescent="0.25"/>
    <row r="413" ht="15" customHeight="1" x14ac:dyDescent="0.25"/>
    <row r="414" ht="15" customHeight="1" x14ac:dyDescent="0.25"/>
    <row r="415" ht="15" customHeight="1" x14ac:dyDescent="0.25"/>
    <row r="416" ht="15" customHeight="1" x14ac:dyDescent="0.25"/>
    <row r="418" ht="15" customHeight="1" x14ac:dyDescent="0.25"/>
    <row r="419" ht="15" customHeight="1" x14ac:dyDescent="0.25"/>
    <row r="420" ht="15" customHeight="1" x14ac:dyDescent="0.25"/>
    <row r="421" ht="15" customHeight="1" x14ac:dyDescent="0.25"/>
    <row r="422" ht="15" customHeight="1" x14ac:dyDescent="0.25"/>
    <row r="423" ht="15" customHeight="1" x14ac:dyDescent="0.25"/>
    <row r="424" ht="15" customHeight="1" x14ac:dyDescent="0.25"/>
    <row r="425" ht="15" customHeight="1" x14ac:dyDescent="0.25"/>
    <row r="426" ht="15" customHeight="1" x14ac:dyDescent="0.25"/>
    <row r="427" ht="15" customHeight="1" x14ac:dyDescent="0.25"/>
    <row r="428" ht="15" customHeight="1" x14ac:dyDescent="0.25"/>
    <row r="429" ht="15" customHeight="1" x14ac:dyDescent="0.25"/>
    <row r="430" ht="15" customHeight="1" x14ac:dyDescent="0.25"/>
    <row r="431" ht="15" customHeight="1" x14ac:dyDescent="0.25"/>
    <row r="432" ht="15" customHeight="1" x14ac:dyDescent="0.25"/>
    <row r="433" ht="15" customHeight="1" x14ac:dyDescent="0.25"/>
    <row r="434" ht="15" customHeight="1" x14ac:dyDescent="0.25"/>
    <row r="436" ht="15" customHeight="1" x14ac:dyDescent="0.25"/>
    <row r="437" ht="15" customHeight="1" x14ac:dyDescent="0.25"/>
    <row r="441" ht="15" customHeight="1" x14ac:dyDescent="0.25"/>
    <row r="442" ht="15" customHeight="1" x14ac:dyDescent="0.25"/>
    <row r="443" ht="15" customHeight="1" x14ac:dyDescent="0.25"/>
    <row r="444" ht="15" customHeight="1" x14ac:dyDescent="0.25"/>
    <row r="445" ht="15" customHeight="1" x14ac:dyDescent="0.25"/>
    <row r="446" ht="15" customHeight="1" x14ac:dyDescent="0.25"/>
    <row r="447" ht="15" customHeight="1" x14ac:dyDescent="0.25"/>
    <row r="448" ht="15" customHeight="1" x14ac:dyDescent="0.25"/>
    <row r="449" ht="15" customHeight="1" x14ac:dyDescent="0.25"/>
    <row r="450" ht="15" customHeight="1" x14ac:dyDescent="0.25"/>
    <row r="451" ht="15" customHeight="1" x14ac:dyDescent="0.25"/>
    <row r="452" ht="15" customHeight="1" x14ac:dyDescent="0.25"/>
    <row r="453" ht="15" customHeight="1" x14ac:dyDescent="0.25"/>
    <row r="454" ht="15" customHeight="1" x14ac:dyDescent="0.25"/>
    <row r="455" ht="15" customHeight="1" x14ac:dyDescent="0.25"/>
    <row r="456" ht="15" customHeight="1" x14ac:dyDescent="0.25"/>
    <row r="457" ht="15" customHeight="1" x14ac:dyDescent="0.25"/>
    <row r="458" ht="15" customHeight="1" x14ac:dyDescent="0.25"/>
    <row r="459" ht="15" customHeight="1" x14ac:dyDescent="0.25"/>
    <row r="460" ht="15" customHeight="1" x14ac:dyDescent="0.25"/>
    <row r="461" ht="15" customHeight="1" x14ac:dyDescent="0.25"/>
    <row r="462" ht="15" customHeight="1" x14ac:dyDescent="0.25"/>
    <row r="463" ht="15" customHeight="1" x14ac:dyDescent="0.25"/>
    <row r="464" ht="15" customHeight="1" x14ac:dyDescent="0.25"/>
    <row r="465" ht="15" customHeight="1" x14ac:dyDescent="0.25"/>
    <row r="466" ht="15" customHeight="1" x14ac:dyDescent="0.25"/>
    <row r="467" ht="15" customHeight="1" x14ac:dyDescent="0.25"/>
    <row r="468" ht="15" customHeight="1" x14ac:dyDescent="0.25"/>
    <row r="469" ht="15" customHeight="1" x14ac:dyDescent="0.25"/>
    <row r="470" ht="15" customHeight="1" x14ac:dyDescent="0.25"/>
    <row r="471" ht="15" customHeight="1" x14ac:dyDescent="0.25"/>
    <row r="472" ht="15" customHeight="1" x14ac:dyDescent="0.25"/>
    <row r="473" ht="15" customHeight="1" x14ac:dyDescent="0.25"/>
    <row r="475" ht="15" customHeight="1" x14ac:dyDescent="0.25"/>
    <row r="476" ht="15" customHeight="1" x14ac:dyDescent="0.25"/>
    <row r="477" ht="15" customHeight="1" x14ac:dyDescent="0.25"/>
    <row r="478" ht="15" customHeight="1" x14ac:dyDescent="0.25"/>
    <row r="479" ht="15" customHeight="1" x14ac:dyDescent="0.25"/>
    <row r="480" ht="15" customHeight="1" x14ac:dyDescent="0.25"/>
    <row r="481" ht="15" customHeight="1" x14ac:dyDescent="0.25"/>
    <row r="482" ht="15" customHeight="1" x14ac:dyDescent="0.25"/>
    <row r="483" ht="15" customHeight="1" x14ac:dyDescent="0.25"/>
    <row r="484" ht="15" customHeight="1" x14ac:dyDescent="0.25"/>
    <row r="485" ht="15" customHeight="1" x14ac:dyDescent="0.25"/>
    <row r="486" ht="15" customHeight="1" x14ac:dyDescent="0.25"/>
    <row r="487" ht="15" customHeight="1" x14ac:dyDescent="0.25"/>
    <row r="488" ht="15" customHeight="1" x14ac:dyDescent="0.25"/>
    <row r="489" ht="15" customHeight="1" x14ac:dyDescent="0.25"/>
    <row r="490" ht="15" customHeight="1" x14ac:dyDescent="0.25"/>
    <row r="491" ht="15" customHeight="1" x14ac:dyDescent="0.25"/>
    <row r="492" ht="15" customHeight="1" x14ac:dyDescent="0.25"/>
    <row r="493" ht="15" customHeight="1" x14ac:dyDescent="0.25"/>
    <row r="494" ht="15" customHeight="1" x14ac:dyDescent="0.25"/>
    <row r="495" ht="15" customHeight="1" x14ac:dyDescent="0.25"/>
    <row r="496"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96" ht="15" customHeight="1" x14ac:dyDescent="0.25"/>
    <row r="597" ht="15" customHeight="1" x14ac:dyDescent="0.25"/>
    <row r="598" ht="15" customHeight="1" x14ac:dyDescent="0.25"/>
    <row r="599" ht="15" customHeight="1" x14ac:dyDescent="0.25"/>
    <row r="600" ht="15" customHeight="1" x14ac:dyDescent="0.25"/>
    <row r="601" ht="15" customHeight="1" x14ac:dyDescent="0.25"/>
    <row r="605" ht="15" customHeight="1" x14ac:dyDescent="0.25"/>
    <row r="606" ht="15" customHeight="1" x14ac:dyDescent="0.25"/>
    <row r="607" ht="15" customHeight="1" x14ac:dyDescent="0.25"/>
    <row r="608" ht="15" customHeight="1" x14ac:dyDescent="0.25"/>
    <row r="609" ht="15" customHeight="1" x14ac:dyDescent="0.25"/>
    <row r="610" ht="15" customHeight="1" x14ac:dyDescent="0.25"/>
    <row r="611" ht="15" customHeight="1" x14ac:dyDescent="0.25"/>
    <row r="612" ht="15" customHeight="1" x14ac:dyDescent="0.25"/>
    <row r="613" ht="15" customHeight="1" x14ac:dyDescent="0.25"/>
    <row r="614" ht="15" customHeight="1" x14ac:dyDescent="0.25"/>
    <row r="615" ht="15" customHeight="1" x14ac:dyDescent="0.25"/>
    <row r="616" ht="15" customHeight="1" x14ac:dyDescent="0.25"/>
    <row r="617" ht="15" customHeight="1" x14ac:dyDescent="0.25"/>
    <row r="618" ht="15" customHeight="1" x14ac:dyDescent="0.25"/>
    <row r="619" ht="15" customHeight="1" x14ac:dyDescent="0.25"/>
    <row r="624" ht="15" customHeight="1" x14ac:dyDescent="0.25"/>
    <row r="625" ht="15" customHeight="1" x14ac:dyDescent="0.25"/>
    <row r="626" ht="15" customHeight="1" x14ac:dyDescent="0.25"/>
    <row r="628" ht="15" customHeight="1" x14ac:dyDescent="0.25"/>
    <row r="629" ht="15" customHeight="1" x14ac:dyDescent="0.25"/>
    <row r="630" ht="15" customHeight="1" x14ac:dyDescent="0.25"/>
    <row r="631" ht="15" customHeight="1" x14ac:dyDescent="0.25"/>
    <row r="632" ht="15" customHeight="1" x14ac:dyDescent="0.25"/>
    <row r="633" ht="15" customHeight="1" x14ac:dyDescent="0.25"/>
    <row r="637" ht="15" customHeight="1" x14ac:dyDescent="0.25"/>
    <row r="640" ht="15" customHeight="1" x14ac:dyDescent="0.25"/>
    <row r="641" ht="15" customHeight="1" x14ac:dyDescent="0.25"/>
    <row r="642" ht="15" customHeight="1" x14ac:dyDescent="0.25"/>
    <row r="643" ht="15" customHeight="1" x14ac:dyDescent="0.25"/>
    <row r="644" ht="15" customHeight="1" x14ac:dyDescent="0.25"/>
    <row r="646" ht="15" customHeight="1" x14ac:dyDescent="0.25"/>
    <row r="647" ht="15" customHeight="1" x14ac:dyDescent="0.25"/>
    <row r="648" ht="15" customHeight="1" x14ac:dyDescent="0.25"/>
    <row r="650" ht="15" customHeight="1" x14ac:dyDescent="0.25"/>
    <row r="651" ht="15" customHeight="1" x14ac:dyDescent="0.25"/>
    <row r="652" ht="15" customHeight="1" x14ac:dyDescent="0.25"/>
    <row r="653" ht="15" customHeight="1" x14ac:dyDescent="0.25"/>
    <row r="654" ht="15" customHeight="1" x14ac:dyDescent="0.25"/>
    <row r="655" ht="15" customHeight="1" x14ac:dyDescent="0.25"/>
    <row r="656" ht="15" customHeight="1" x14ac:dyDescent="0.25"/>
    <row r="657" ht="15" customHeight="1" x14ac:dyDescent="0.25"/>
    <row r="658" ht="15" customHeight="1" x14ac:dyDescent="0.25"/>
    <row r="659" ht="15" customHeight="1" x14ac:dyDescent="0.25"/>
    <row r="660" ht="15" customHeight="1" x14ac:dyDescent="0.25"/>
    <row r="661" ht="15" customHeight="1" x14ac:dyDescent="0.25"/>
    <row r="662" ht="15" customHeight="1" x14ac:dyDescent="0.25"/>
    <row r="663" ht="15" customHeight="1" x14ac:dyDescent="0.25"/>
    <row r="664" ht="15" customHeight="1" x14ac:dyDescent="0.25"/>
    <row r="665" ht="15" customHeight="1" x14ac:dyDescent="0.25"/>
    <row r="666" ht="15" customHeight="1" x14ac:dyDescent="0.25"/>
    <row r="667" ht="15" customHeight="1" x14ac:dyDescent="0.25"/>
    <row r="668" ht="15" customHeight="1" x14ac:dyDescent="0.25"/>
    <row r="676" ht="15" customHeight="1" x14ac:dyDescent="0.25"/>
    <row r="677" ht="15" customHeight="1" x14ac:dyDescent="0.25"/>
    <row r="678" ht="15" customHeight="1" x14ac:dyDescent="0.25"/>
    <row r="679" ht="15" customHeight="1" x14ac:dyDescent="0.25"/>
    <row r="680" ht="15" customHeight="1" x14ac:dyDescent="0.25"/>
    <row r="681" ht="15" customHeight="1" x14ac:dyDescent="0.25"/>
    <row r="682" ht="15" customHeight="1" x14ac:dyDescent="0.25"/>
    <row r="2998" ht="15" customHeight="1" x14ac:dyDescent="0.25"/>
    <row r="2999" ht="15" customHeight="1" x14ac:dyDescent="0.25"/>
    <row r="3000" ht="15" customHeight="1" x14ac:dyDescent="0.25"/>
    <row r="3906" ht="15" customHeight="1" x14ac:dyDescent="0.25"/>
    <row r="3907" ht="15" customHeight="1" x14ac:dyDescent="0.25"/>
    <row r="3908" ht="15" customHeight="1" x14ac:dyDescent="0.25"/>
    <row r="3909" ht="15" customHeight="1" x14ac:dyDescent="0.25"/>
    <row r="3910" ht="15" customHeight="1" x14ac:dyDescent="0.25"/>
    <row r="3911" ht="15" customHeight="1" x14ac:dyDescent="0.25"/>
    <row r="3912" ht="15" customHeight="1" x14ac:dyDescent="0.25"/>
    <row r="3913" ht="15" customHeight="1" x14ac:dyDescent="0.25"/>
    <row r="3914" ht="15" customHeight="1" x14ac:dyDescent="0.25"/>
    <row r="3915" ht="15" customHeight="1" x14ac:dyDescent="0.25"/>
    <row r="3916" ht="15" customHeight="1" x14ac:dyDescent="0.25"/>
    <row r="3925" ht="15" customHeight="1" x14ac:dyDescent="0.25"/>
    <row r="3926" ht="15" customHeight="1" x14ac:dyDescent="0.25"/>
    <row r="3927" ht="15" customHeight="1" x14ac:dyDescent="0.25"/>
    <row r="3928" ht="15" customHeight="1" x14ac:dyDescent="0.25"/>
    <row r="3929" ht="15" customHeight="1" x14ac:dyDescent="0.25"/>
    <row r="3930" ht="15" customHeight="1" x14ac:dyDescent="0.25"/>
    <row r="3931" ht="15" customHeight="1" x14ac:dyDescent="0.25"/>
    <row r="3932" ht="15" customHeight="1" x14ac:dyDescent="0.25"/>
    <row r="3933" ht="15" customHeight="1" x14ac:dyDescent="0.25"/>
    <row r="3934" ht="15" customHeight="1" x14ac:dyDescent="0.25"/>
    <row r="3935" ht="15" customHeight="1" x14ac:dyDescent="0.25"/>
    <row r="3936" ht="15" customHeight="1" x14ac:dyDescent="0.25"/>
    <row r="3937" ht="15" customHeight="1" x14ac:dyDescent="0.25"/>
    <row r="3938" ht="15" customHeight="1" x14ac:dyDescent="0.25"/>
    <row r="3939" ht="15" customHeight="1" x14ac:dyDescent="0.25"/>
    <row r="3940" ht="15" customHeight="1" x14ac:dyDescent="0.25"/>
    <row r="3941" ht="15" customHeight="1" x14ac:dyDescent="0.25"/>
    <row r="3942" ht="15" customHeight="1" x14ac:dyDescent="0.25"/>
    <row r="3943" ht="15" customHeight="1" x14ac:dyDescent="0.25"/>
    <row r="3944" ht="15" customHeight="1" x14ac:dyDescent="0.25"/>
    <row r="3945" ht="15" customHeight="1" x14ac:dyDescent="0.25"/>
    <row r="3946" ht="15" customHeight="1" x14ac:dyDescent="0.25"/>
    <row r="3947" ht="15" customHeight="1" x14ac:dyDescent="0.25"/>
    <row r="3948" ht="15" customHeight="1" x14ac:dyDescent="0.25"/>
    <row r="3949" ht="15" customHeight="1" x14ac:dyDescent="0.25"/>
    <row r="3950" ht="15" customHeight="1" x14ac:dyDescent="0.25"/>
    <row r="3951" ht="15" customHeight="1" x14ac:dyDescent="0.25"/>
    <row r="3952" ht="15" customHeight="1" x14ac:dyDescent="0.25"/>
    <row r="3953" ht="15" customHeight="1" x14ac:dyDescent="0.25"/>
    <row r="3954" ht="15" customHeight="1" x14ac:dyDescent="0.25"/>
    <row r="3955" ht="15" customHeight="1" x14ac:dyDescent="0.25"/>
    <row r="3956" ht="15" customHeight="1" x14ac:dyDescent="0.25"/>
    <row r="3957" ht="15" customHeight="1" x14ac:dyDescent="0.25"/>
    <row r="3958" ht="15" customHeight="1" x14ac:dyDescent="0.25"/>
    <row r="3959" ht="15" customHeight="1" x14ac:dyDescent="0.25"/>
    <row r="3960" ht="15" customHeight="1" x14ac:dyDescent="0.25"/>
    <row r="3961" ht="15" customHeight="1" x14ac:dyDescent="0.25"/>
    <row r="3962" ht="15" customHeight="1" x14ac:dyDescent="0.25"/>
    <row r="3963" ht="15" customHeight="1" x14ac:dyDescent="0.25"/>
    <row r="3964" ht="15" customHeight="1" x14ac:dyDescent="0.25"/>
    <row r="3965" ht="15" customHeight="1" x14ac:dyDescent="0.25"/>
    <row r="3966" ht="15" customHeight="1" x14ac:dyDescent="0.25"/>
    <row r="3967" ht="15" customHeight="1" x14ac:dyDescent="0.25"/>
    <row r="3968" ht="15" customHeight="1" x14ac:dyDescent="0.25"/>
    <row r="3969" ht="15" customHeight="1" x14ac:dyDescent="0.25"/>
    <row r="3970" ht="15" customHeight="1" x14ac:dyDescent="0.25"/>
    <row r="3971" ht="15" customHeight="1" x14ac:dyDescent="0.25"/>
    <row r="3972" ht="15" customHeight="1" x14ac:dyDescent="0.25"/>
    <row r="3973" ht="15" customHeight="1" x14ac:dyDescent="0.25"/>
    <row r="3974" ht="15" customHeight="1" x14ac:dyDescent="0.25"/>
    <row r="3975" ht="15" customHeight="1" x14ac:dyDescent="0.25"/>
    <row r="3980" ht="15" customHeight="1" x14ac:dyDescent="0.25"/>
    <row r="3981" ht="15" customHeight="1" x14ac:dyDescent="0.25"/>
    <row r="3982" ht="15" customHeight="1" x14ac:dyDescent="0.25"/>
    <row r="3983" ht="15" customHeight="1" x14ac:dyDescent="0.25"/>
    <row r="3984" ht="15" customHeight="1" x14ac:dyDescent="0.25"/>
    <row r="3985" ht="15" customHeight="1" x14ac:dyDescent="0.25"/>
    <row r="3986" ht="15" customHeight="1" x14ac:dyDescent="0.25"/>
    <row r="3987" ht="15" customHeight="1" x14ac:dyDescent="0.25"/>
    <row r="3988" ht="15" customHeight="1" x14ac:dyDescent="0.25"/>
    <row r="3989" ht="15" customHeight="1" x14ac:dyDescent="0.25"/>
    <row r="3990" ht="15" customHeight="1" x14ac:dyDescent="0.25"/>
    <row r="3991" ht="15" customHeight="1" x14ac:dyDescent="0.25"/>
    <row r="3992" ht="15" customHeight="1" x14ac:dyDescent="0.25"/>
    <row r="3993" ht="15" customHeight="1" x14ac:dyDescent="0.25"/>
    <row r="3994" ht="15" customHeight="1" x14ac:dyDescent="0.25"/>
    <row r="3996" ht="15" customHeight="1" x14ac:dyDescent="0.25"/>
    <row r="3997" ht="15" customHeight="1" x14ac:dyDescent="0.25"/>
    <row r="3998" ht="15" customHeight="1" x14ac:dyDescent="0.25"/>
    <row r="3999" ht="15" customHeight="1" x14ac:dyDescent="0.25"/>
    <row r="4000" ht="15" customHeight="1" x14ac:dyDescent="0.25"/>
    <row r="4001" ht="15" customHeight="1" x14ac:dyDescent="0.25"/>
    <row r="4002" ht="15" customHeight="1" x14ac:dyDescent="0.25"/>
    <row r="4003" ht="15" customHeight="1" x14ac:dyDescent="0.25"/>
    <row r="4004" ht="15" customHeight="1" x14ac:dyDescent="0.25"/>
    <row r="4005" ht="15" customHeight="1" x14ac:dyDescent="0.25"/>
    <row r="4006" ht="15" customHeight="1" x14ac:dyDescent="0.25"/>
    <row r="4007" ht="15" customHeight="1" x14ac:dyDescent="0.25"/>
    <row r="4008" ht="15" customHeight="1" x14ac:dyDescent="0.25"/>
    <row r="4009" ht="15" customHeight="1" x14ac:dyDescent="0.25"/>
    <row r="4010" ht="15" customHeight="1" x14ac:dyDescent="0.25"/>
    <row r="4011" ht="15" customHeight="1" x14ac:dyDescent="0.25"/>
    <row r="4012" ht="15" customHeight="1" x14ac:dyDescent="0.25"/>
    <row r="4013" ht="15" customHeight="1" x14ac:dyDescent="0.25"/>
    <row r="4014" ht="15" customHeight="1" x14ac:dyDescent="0.25"/>
    <row r="4015" ht="15" customHeight="1" x14ac:dyDescent="0.25"/>
    <row r="4016" ht="15" customHeight="1" x14ac:dyDescent="0.25"/>
    <row r="4017" ht="15" customHeight="1" x14ac:dyDescent="0.25"/>
    <row r="4018" ht="15" customHeight="1" x14ac:dyDescent="0.25"/>
    <row r="4019" ht="15" customHeight="1" x14ac:dyDescent="0.25"/>
    <row r="4020" ht="15" customHeight="1" x14ac:dyDescent="0.25"/>
    <row r="4021" ht="15" customHeight="1" x14ac:dyDescent="0.25"/>
    <row r="4022" ht="15" customHeight="1" x14ac:dyDescent="0.25"/>
    <row r="4023" ht="15" customHeight="1" x14ac:dyDescent="0.25"/>
    <row r="4024" ht="15" customHeight="1" x14ac:dyDescent="0.25"/>
    <row r="4025" ht="15" customHeight="1" x14ac:dyDescent="0.25"/>
    <row r="4026" ht="15" customHeight="1" x14ac:dyDescent="0.25"/>
    <row r="4027" ht="15" customHeight="1" x14ac:dyDescent="0.25"/>
    <row r="4028" ht="15" customHeight="1" x14ac:dyDescent="0.25"/>
    <row r="4029" ht="15" customHeight="1" x14ac:dyDescent="0.25"/>
    <row r="4030" ht="15" customHeight="1" x14ac:dyDescent="0.25"/>
    <row r="4031" ht="15" customHeight="1" x14ac:dyDescent="0.25"/>
    <row r="4032" ht="15" customHeight="1" x14ac:dyDescent="0.25"/>
    <row r="4033" ht="15" customHeight="1" x14ac:dyDescent="0.25"/>
    <row r="4034" ht="15" customHeight="1" x14ac:dyDescent="0.25"/>
    <row r="4035" ht="15" customHeight="1" x14ac:dyDescent="0.25"/>
    <row r="4040" ht="15" customHeight="1" x14ac:dyDescent="0.25"/>
    <row r="4041" ht="15" customHeight="1" x14ac:dyDescent="0.25"/>
    <row r="4042" ht="15" customHeight="1" x14ac:dyDescent="0.25"/>
    <row r="4043" ht="15" customHeight="1" x14ac:dyDescent="0.25"/>
    <row r="4044" ht="15" customHeight="1" x14ac:dyDescent="0.25"/>
    <row r="4045" ht="15" customHeight="1" x14ac:dyDescent="0.25"/>
    <row r="4046" ht="15" customHeight="1" x14ac:dyDescent="0.25"/>
    <row r="4047" ht="15" customHeight="1" x14ac:dyDescent="0.25"/>
    <row r="4048" ht="15" customHeight="1" x14ac:dyDescent="0.25"/>
    <row r="4049" ht="15" customHeight="1" x14ac:dyDescent="0.25"/>
    <row r="4050" ht="15" customHeight="1" x14ac:dyDescent="0.25"/>
    <row r="4051" ht="15" customHeight="1" x14ac:dyDescent="0.25"/>
    <row r="4052" ht="15" customHeight="1" x14ac:dyDescent="0.25"/>
    <row r="4053" ht="15" customHeight="1" x14ac:dyDescent="0.25"/>
    <row r="4054" ht="15" customHeight="1" x14ac:dyDescent="0.25"/>
    <row r="4055" ht="15" customHeight="1" x14ac:dyDescent="0.25"/>
    <row r="4056" ht="15" customHeight="1" x14ac:dyDescent="0.25"/>
    <row r="4057" ht="15" customHeight="1" x14ac:dyDescent="0.25"/>
    <row r="4058" ht="15" customHeight="1" x14ac:dyDescent="0.25"/>
    <row r="4059" ht="15" customHeight="1" x14ac:dyDescent="0.25"/>
    <row r="4060" ht="15" customHeight="1" x14ac:dyDescent="0.25"/>
    <row r="4061" ht="15" customHeight="1" x14ac:dyDescent="0.25"/>
    <row r="4062" ht="15" customHeight="1" x14ac:dyDescent="0.25"/>
    <row r="4063" ht="15" customHeight="1" x14ac:dyDescent="0.25"/>
    <row r="4064" ht="15" customHeight="1" x14ac:dyDescent="0.25"/>
    <row r="4065" ht="15" customHeight="1" x14ac:dyDescent="0.25"/>
    <row r="4066" ht="15" customHeight="1" x14ac:dyDescent="0.25"/>
    <row r="4067" ht="15" customHeight="1" x14ac:dyDescent="0.25"/>
    <row r="4068" ht="15" customHeight="1" x14ac:dyDescent="0.25"/>
    <row r="4069" ht="15" customHeight="1" x14ac:dyDescent="0.25"/>
    <row r="4070" ht="15" customHeight="1" x14ac:dyDescent="0.25"/>
    <row r="4071" ht="15" customHeight="1" x14ac:dyDescent="0.25"/>
    <row r="4072" ht="15" customHeight="1" x14ac:dyDescent="0.25"/>
    <row r="4073" ht="15" customHeight="1" x14ac:dyDescent="0.25"/>
    <row r="4074" ht="15" customHeight="1" x14ac:dyDescent="0.25"/>
    <row r="4075" ht="15" customHeight="1" x14ac:dyDescent="0.25"/>
    <row r="4076" ht="15" customHeight="1" x14ac:dyDescent="0.25"/>
    <row r="4077" ht="15" customHeight="1" x14ac:dyDescent="0.25"/>
    <row r="4078" ht="15" customHeight="1" x14ac:dyDescent="0.25"/>
    <row r="4079" ht="15" customHeight="1" x14ac:dyDescent="0.25"/>
    <row r="4080" ht="15" customHeight="1" x14ac:dyDescent="0.25"/>
    <row r="4081" ht="15" customHeight="1" x14ac:dyDescent="0.25"/>
    <row r="4082" ht="15" customHeight="1" x14ac:dyDescent="0.25"/>
    <row r="4083" ht="15" customHeight="1" x14ac:dyDescent="0.25"/>
    <row r="4089" ht="15" customHeight="1" x14ac:dyDescent="0.25"/>
    <row r="4090" ht="15" customHeight="1" x14ac:dyDescent="0.25"/>
    <row r="4091" ht="15" customHeight="1" x14ac:dyDescent="0.25"/>
    <row r="4092" ht="15" customHeight="1" x14ac:dyDescent="0.25"/>
    <row r="4093" ht="15" customHeight="1" x14ac:dyDescent="0.25"/>
    <row r="4094" ht="15" customHeight="1" x14ac:dyDescent="0.25"/>
    <row r="4095" ht="15" customHeight="1" x14ac:dyDescent="0.25"/>
    <row r="4096" ht="15" customHeight="1" x14ac:dyDescent="0.25"/>
    <row r="4097" ht="15" customHeight="1" x14ac:dyDescent="0.25"/>
    <row r="4098" ht="15" customHeight="1" x14ac:dyDescent="0.25"/>
    <row r="4099" ht="15" customHeight="1" x14ac:dyDescent="0.25"/>
    <row r="4100" ht="15" customHeight="1" x14ac:dyDescent="0.25"/>
    <row r="4101" ht="15" customHeight="1" x14ac:dyDescent="0.25"/>
    <row r="4102" ht="15" customHeight="1" x14ac:dyDescent="0.25"/>
    <row r="4103" ht="15" customHeight="1" x14ac:dyDescent="0.25"/>
    <row r="4104" ht="15" customHeight="1" x14ac:dyDescent="0.25"/>
    <row r="4105" ht="15" customHeight="1" x14ac:dyDescent="0.25"/>
    <row r="4106" ht="15" customHeight="1" x14ac:dyDescent="0.25"/>
    <row r="4107" ht="15" customHeight="1" x14ac:dyDescent="0.25"/>
    <row r="4108" ht="15" customHeight="1" x14ac:dyDescent="0.25"/>
    <row r="4109" ht="15" customHeight="1" x14ac:dyDescent="0.25"/>
    <row r="4110" ht="15" customHeight="1" x14ac:dyDescent="0.25"/>
    <row r="4111" ht="15" customHeight="1" x14ac:dyDescent="0.25"/>
    <row r="4112" ht="15" customHeight="1" x14ac:dyDescent="0.25"/>
    <row r="4113" ht="15" customHeight="1" x14ac:dyDescent="0.25"/>
    <row r="4114" ht="15" customHeight="1" x14ac:dyDescent="0.25"/>
    <row r="4115" ht="15" customHeight="1" x14ac:dyDescent="0.25"/>
    <row r="4116" ht="15" customHeight="1" x14ac:dyDescent="0.25"/>
    <row r="4117" ht="15" customHeight="1" x14ac:dyDescent="0.25"/>
    <row r="4118" ht="15" customHeight="1" x14ac:dyDescent="0.25"/>
    <row r="4119" ht="15" customHeight="1" x14ac:dyDescent="0.25"/>
    <row r="4120" ht="15" customHeight="1" x14ac:dyDescent="0.25"/>
    <row r="4121" ht="15" customHeight="1" x14ac:dyDescent="0.25"/>
    <row r="4122" ht="15" customHeight="1" x14ac:dyDescent="0.25"/>
    <row r="4123" ht="15" customHeight="1" x14ac:dyDescent="0.25"/>
    <row r="4124" ht="15" customHeight="1" x14ac:dyDescent="0.25"/>
    <row r="4125" ht="15" customHeight="1" x14ac:dyDescent="0.25"/>
    <row r="4128" ht="15" customHeight="1" x14ac:dyDescent="0.25"/>
    <row r="4129" ht="15" customHeight="1" x14ac:dyDescent="0.25"/>
    <row r="4130" ht="15" customHeight="1" x14ac:dyDescent="0.25"/>
    <row r="4131" ht="15" customHeight="1" x14ac:dyDescent="0.25"/>
    <row r="4132" ht="15" customHeight="1" x14ac:dyDescent="0.25"/>
    <row r="4133" ht="15" customHeight="1" x14ac:dyDescent="0.25"/>
    <row r="4134" ht="15" customHeight="1" x14ac:dyDescent="0.25"/>
    <row r="4135" ht="15" customHeight="1" x14ac:dyDescent="0.25"/>
    <row r="4136" ht="15" customHeight="1" x14ac:dyDescent="0.25"/>
    <row r="4137" ht="15" customHeight="1" x14ac:dyDescent="0.25"/>
    <row r="4138" ht="15" customHeight="1" x14ac:dyDescent="0.25"/>
    <row r="4139" ht="15" customHeight="1" x14ac:dyDescent="0.25"/>
    <row r="4140" ht="15" customHeight="1" x14ac:dyDescent="0.25"/>
    <row r="4141" ht="15" customHeight="1" x14ac:dyDescent="0.25"/>
    <row r="4142" ht="15" customHeight="1" x14ac:dyDescent="0.25"/>
    <row r="4143" ht="15" customHeight="1" x14ac:dyDescent="0.25"/>
    <row r="4144" ht="15" customHeight="1" x14ac:dyDescent="0.25"/>
    <row r="4145" ht="15" customHeight="1" x14ac:dyDescent="0.25"/>
    <row r="4146" ht="15" customHeight="1" x14ac:dyDescent="0.25"/>
    <row r="4147" ht="15" customHeight="1" x14ac:dyDescent="0.25"/>
    <row r="4148" ht="15" customHeight="1" x14ac:dyDescent="0.25"/>
    <row r="4149" ht="15" customHeight="1" x14ac:dyDescent="0.25"/>
    <row r="4150" ht="15" customHeight="1" x14ac:dyDescent="0.25"/>
    <row r="4151" ht="15" customHeight="1" x14ac:dyDescent="0.25"/>
    <row r="4152" ht="15" customHeight="1" x14ac:dyDescent="0.25"/>
    <row r="4153" ht="15" customHeight="1" x14ac:dyDescent="0.25"/>
    <row r="4154" ht="15" customHeight="1" x14ac:dyDescent="0.25"/>
    <row r="4155" ht="15" customHeight="1" x14ac:dyDescent="0.25"/>
    <row r="4156" ht="15" customHeight="1" x14ac:dyDescent="0.25"/>
    <row r="4157" ht="15" customHeight="1" x14ac:dyDescent="0.25"/>
    <row r="4158" ht="15" customHeight="1" x14ac:dyDescent="0.25"/>
    <row r="4161" ht="15" customHeight="1" x14ac:dyDescent="0.25"/>
    <row r="4163" ht="15" customHeight="1" x14ac:dyDescent="0.25"/>
    <row r="4165" ht="15" customHeight="1" x14ac:dyDescent="0.25"/>
    <row r="4166" ht="15" customHeight="1" x14ac:dyDescent="0.25"/>
    <row r="4167" ht="15" customHeight="1" x14ac:dyDescent="0.25"/>
    <row r="4168" ht="15" customHeight="1" x14ac:dyDescent="0.25"/>
    <row r="4169" ht="15" customHeight="1" x14ac:dyDescent="0.25"/>
    <row r="4170" ht="15" customHeight="1" x14ac:dyDescent="0.25"/>
    <row r="4171" ht="15" customHeight="1" x14ac:dyDescent="0.25"/>
    <row r="4172" ht="15" customHeight="1" x14ac:dyDescent="0.25"/>
    <row r="4173" ht="15" customHeight="1" x14ac:dyDescent="0.25"/>
    <row r="4174" ht="15" customHeight="1" x14ac:dyDescent="0.25"/>
    <row r="4175" ht="15" customHeight="1" x14ac:dyDescent="0.25"/>
    <row r="4176" ht="15" customHeight="1" x14ac:dyDescent="0.25"/>
    <row r="4177" ht="15" customHeight="1" x14ac:dyDescent="0.25"/>
    <row r="4178" ht="15" customHeight="1" x14ac:dyDescent="0.25"/>
    <row r="4179" ht="15" customHeight="1" x14ac:dyDescent="0.25"/>
    <row r="4180" ht="15" customHeight="1" x14ac:dyDescent="0.25"/>
    <row r="4181" ht="15" customHeight="1" x14ac:dyDescent="0.25"/>
    <row r="4182" ht="15" customHeight="1" x14ac:dyDescent="0.25"/>
    <row r="4183" ht="15" customHeight="1" x14ac:dyDescent="0.25"/>
    <row r="4184" ht="15" customHeight="1" x14ac:dyDescent="0.25"/>
    <row r="4185" ht="15" customHeight="1" x14ac:dyDescent="0.25"/>
    <row r="4186" ht="15" customHeight="1" x14ac:dyDescent="0.25"/>
    <row r="4187" ht="15" customHeight="1" x14ac:dyDescent="0.25"/>
    <row r="4188" ht="15" customHeight="1" x14ac:dyDescent="0.25"/>
    <row r="4189" ht="15" customHeight="1" x14ac:dyDescent="0.25"/>
    <row r="4190" ht="15" customHeight="1" x14ac:dyDescent="0.25"/>
    <row r="4191" ht="15" customHeight="1" x14ac:dyDescent="0.25"/>
    <row r="4192" ht="15" customHeight="1" x14ac:dyDescent="0.25"/>
    <row r="4193" ht="15" customHeight="1" x14ac:dyDescent="0.25"/>
    <row r="4194" ht="15" customHeight="1" x14ac:dyDescent="0.25"/>
    <row r="4195" ht="15" customHeight="1" x14ac:dyDescent="0.25"/>
    <row r="4196" ht="15" customHeight="1" x14ac:dyDescent="0.25"/>
    <row r="4197" ht="15" customHeight="1" x14ac:dyDescent="0.25"/>
    <row r="4198" ht="15" customHeight="1" x14ac:dyDescent="0.25"/>
    <row r="4203" ht="15" customHeight="1" x14ac:dyDescent="0.25"/>
    <row r="4204" ht="15" customHeight="1" x14ac:dyDescent="0.25"/>
    <row r="4207" ht="15" customHeight="1" x14ac:dyDescent="0.25"/>
    <row r="4208" ht="15" customHeight="1" x14ac:dyDescent="0.25"/>
    <row r="4209" ht="15" customHeight="1" x14ac:dyDescent="0.25"/>
    <row r="4210" ht="15" customHeight="1" x14ac:dyDescent="0.25"/>
    <row r="4211" ht="15" customHeight="1" x14ac:dyDescent="0.25"/>
    <row r="4212" ht="15" customHeight="1" x14ac:dyDescent="0.25"/>
    <row r="4213" ht="15" customHeight="1" x14ac:dyDescent="0.25"/>
    <row r="4219" ht="15" customHeight="1" x14ac:dyDescent="0.25"/>
    <row r="4220" ht="15" customHeight="1" x14ac:dyDescent="0.25"/>
    <row r="4221" ht="15" customHeight="1" x14ac:dyDescent="0.25"/>
    <row r="4222" ht="15" customHeight="1" x14ac:dyDescent="0.25"/>
    <row r="4223" ht="15" customHeight="1" x14ac:dyDescent="0.25"/>
    <row r="4224" ht="15" customHeight="1" x14ac:dyDescent="0.25"/>
    <row r="4225" ht="15" customHeight="1" x14ac:dyDescent="0.25"/>
    <row r="4226" ht="15" customHeight="1" x14ac:dyDescent="0.25"/>
    <row r="4227" ht="15" customHeight="1" x14ac:dyDescent="0.25"/>
    <row r="4228" ht="15" customHeight="1" x14ac:dyDescent="0.25"/>
    <row r="4229" ht="15" customHeight="1" x14ac:dyDescent="0.25"/>
    <row r="4230" ht="15" customHeight="1" x14ac:dyDescent="0.25"/>
    <row r="4231" ht="15" customHeight="1" x14ac:dyDescent="0.25"/>
    <row r="4246" ht="15" customHeight="1" x14ac:dyDescent="0.25"/>
    <row r="4247" ht="15" customHeight="1" x14ac:dyDescent="0.25"/>
    <row r="4248" ht="15" customHeight="1" x14ac:dyDescent="0.25"/>
    <row r="4249" ht="15" customHeight="1" x14ac:dyDescent="0.25"/>
    <row r="4251" ht="15" customHeight="1" x14ac:dyDescent="0.25"/>
    <row r="4252" ht="15" customHeight="1" x14ac:dyDescent="0.25"/>
    <row r="4253" ht="15" customHeight="1" x14ac:dyDescent="0.25"/>
    <row r="4254" ht="15" customHeight="1" x14ac:dyDescent="0.25"/>
    <row r="4255" ht="15" customHeight="1" x14ac:dyDescent="0.25"/>
    <row r="4256" ht="15" customHeight="1" x14ac:dyDescent="0.25"/>
    <row r="4257" ht="15" customHeight="1" x14ac:dyDescent="0.25"/>
    <row r="4258" ht="15" customHeight="1" x14ac:dyDescent="0.25"/>
    <row r="4259" ht="15" customHeight="1" x14ac:dyDescent="0.25"/>
    <row r="4260" ht="15" customHeight="1" x14ac:dyDescent="0.25"/>
    <row r="4261" ht="15" customHeight="1" x14ac:dyDescent="0.25"/>
    <row r="4262" ht="15" customHeight="1" x14ac:dyDescent="0.25"/>
    <row r="4263" ht="15" customHeight="1" x14ac:dyDescent="0.25"/>
    <row r="4264" ht="15" customHeight="1" x14ac:dyDescent="0.25"/>
    <row r="4265" ht="15" customHeight="1" x14ac:dyDescent="0.25"/>
    <row r="4266" ht="15" customHeight="1" x14ac:dyDescent="0.25"/>
    <row r="4267" ht="15" customHeight="1" x14ac:dyDescent="0.25"/>
    <row r="4268" ht="15" customHeight="1" x14ac:dyDescent="0.25"/>
    <row r="4269" ht="15" customHeight="1" x14ac:dyDescent="0.25"/>
    <row r="4277" ht="15" customHeight="1" x14ac:dyDescent="0.25"/>
    <row r="4278" ht="15" customHeight="1" x14ac:dyDescent="0.25"/>
    <row r="4279" ht="15" customHeight="1" x14ac:dyDescent="0.25"/>
    <row r="4280" ht="15" customHeight="1" x14ac:dyDescent="0.25"/>
    <row r="4281" ht="15" customHeight="1" x14ac:dyDescent="0.25"/>
    <row r="4295" ht="15" customHeight="1" x14ac:dyDescent="0.25"/>
    <row r="4296" ht="15" customHeight="1" x14ac:dyDescent="0.25"/>
    <row r="4297" ht="15" customHeight="1" x14ac:dyDescent="0.25"/>
    <row r="4298" ht="15" customHeight="1" x14ac:dyDescent="0.25"/>
    <row r="4299" ht="15" customHeight="1" x14ac:dyDescent="0.25"/>
    <row r="4300" ht="15" customHeight="1" x14ac:dyDescent="0.25"/>
    <row r="4301" ht="15" customHeight="1" x14ac:dyDescent="0.25"/>
    <row r="4302" ht="15" customHeight="1" x14ac:dyDescent="0.25"/>
    <row r="4303" ht="15" customHeight="1" x14ac:dyDescent="0.25"/>
    <row r="4304" ht="15" customHeight="1" x14ac:dyDescent="0.25"/>
    <row r="4305" ht="15" customHeight="1" x14ac:dyDescent="0.25"/>
    <row r="4306" ht="15" customHeight="1" x14ac:dyDescent="0.25"/>
    <row r="4307" ht="15" customHeight="1" x14ac:dyDescent="0.25"/>
    <row r="4308" ht="15" customHeight="1" x14ac:dyDescent="0.25"/>
    <row r="4309" ht="15" customHeight="1" x14ac:dyDescent="0.25"/>
    <row r="4310" ht="15" customHeight="1" x14ac:dyDescent="0.25"/>
    <row r="4311" ht="15" customHeight="1" x14ac:dyDescent="0.25"/>
    <row r="4312" ht="15" customHeight="1" x14ac:dyDescent="0.25"/>
    <row r="4313" ht="15" customHeight="1" x14ac:dyDescent="0.25"/>
    <row r="4314" ht="15" customHeight="1" x14ac:dyDescent="0.25"/>
    <row r="4315" ht="15" customHeight="1" x14ac:dyDescent="0.25"/>
    <row r="4316" ht="15" customHeight="1" x14ac:dyDescent="0.25"/>
    <row r="4317" ht="15" customHeight="1" x14ac:dyDescent="0.25"/>
    <row r="4318" ht="15" customHeight="1" x14ac:dyDescent="0.25"/>
    <row r="4319" ht="15" customHeight="1" x14ac:dyDescent="0.25"/>
    <row r="4320" ht="15" customHeight="1" x14ac:dyDescent="0.25"/>
    <row r="4331" ht="15" customHeight="1" x14ac:dyDescent="0.25"/>
    <row r="4332" ht="15" customHeight="1" x14ac:dyDescent="0.25"/>
    <row r="4333" ht="15" customHeight="1" x14ac:dyDescent="0.25"/>
    <row r="4334" ht="15" customHeight="1" x14ac:dyDescent="0.25"/>
    <row r="4335" ht="15" customHeight="1" x14ac:dyDescent="0.25"/>
    <row r="4336" ht="15" customHeight="1" x14ac:dyDescent="0.25"/>
    <row r="4337" ht="15" customHeight="1" x14ac:dyDescent="0.25"/>
    <row r="4338" ht="15" customHeight="1" x14ac:dyDescent="0.25"/>
    <row r="4339" ht="15" customHeight="1" x14ac:dyDescent="0.25"/>
    <row r="4340" ht="15" customHeight="1" x14ac:dyDescent="0.25"/>
    <row r="4349" ht="15" customHeight="1" x14ac:dyDescent="0.25"/>
    <row r="4350" ht="15" customHeight="1" x14ac:dyDescent="0.25"/>
    <row r="4351" ht="15" customHeight="1" x14ac:dyDescent="0.25"/>
    <row r="4352" ht="15" customHeight="1" x14ac:dyDescent="0.25"/>
    <row r="4353" ht="15" customHeight="1" x14ac:dyDescent="0.25"/>
    <row r="4354" ht="15" customHeight="1" x14ac:dyDescent="0.25"/>
    <row r="4355" ht="15" customHeight="1" x14ac:dyDescent="0.25"/>
    <row r="4356" ht="15" customHeight="1" x14ac:dyDescent="0.25"/>
    <row r="4357" ht="15" customHeight="1" x14ac:dyDescent="0.25"/>
    <row r="4358" ht="15" customHeight="1" x14ac:dyDescent="0.25"/>
    <row r="4359" ht="15" customHeight="1" x14ac:dyDescent="0.25"/>
    <row r="4360" ht="15" customHeight="1" x14ac:dyDescent="0.25"/>
    <row r="4361" ht="15" customHeight="1" x14ac:dyDescent="0.25"/>
    <row r="4362" ht="15" customHeight="1" x14ac:dyDescent="0.25"/>
    <row r="4363" ht="15" customHeight="1" x14ac:dyDescent="0.25"/>
    <row r="4364" ht="15" customHeight="1" x14ac:dyDescent="0.25"/>
    <row r="4365" ht="15" customHeight="1" x14ac:dyDescent="0.25"/>
    <row r="4366" ht="15" customHeight="1" x14ac:dyDescent="0.25"/>
    <row r="4367" ht="15" customHeight="1" x14ac:dyDescent="0.25"/>
    <row r="4368" ht="15" customHeight="1" x14ac:dyDescent="0.25"/>
    <row r="4369" ht="15" customHeight="1" x14ac:dyDescent="0.25"/>
    <row r="4370" ht="15" customHeight="1" x14ac:dyDescent="0.25"/>
    <row r="4371" ht="15" customHeight="1" x14ac:dyDescent="0.25"/>
    <row r="4372" ht="15" customHeight="1" x14ac:dyDescent="0.25"/>
    <row r="4373" ht="15" customHeight="1" x14ac:dyDescent="0.25"/>
    <row r="4374" ht="15" customHeight="1" x14ac:dyDescent="0.25"/>
    <row r="4375" ht="15" customHeight="1" x14ac:dyDescent="0.25"/>
    <row r="4376" ht="15" customHeight="1" x14ac:dyDescent="0.25"/>
    <row r="4377" ht="15" customHeight="1" x14ac:dyDescent="0.25"/>
    <row r="4378" ht="15" customHeight="1" x14ac:dyDescent="0.25"/>
    <row r="4379" ht="15" customHeight="1" x14ac:dyDescent="0.25"/>
    <row r="4391" ht="15" customHeight="1" x14ac:dyDescent="0.25"/>
    <row r="4392" ht="15" customHeight="1" x14ac:dyDescent="0.25"/>
    <row r="4393" ht="15" customHeight="1" x14ac:dyDescent="0.25"/>
    <row r="4395" ht="15" customHeight="1" x14ac:dyDescent="0.25"/>
    <row r="4396" ht="15" customHeight="1" x14ac:dyDescent="0.25"/>
    <row r="4397" ht="15" customHeight="1" x14ac:dyDescent="0.25"/>
    <row r="4398" ht="15" customHeight="1" x14ac:dyDescent="0.25"/>
    <row r="4399" ht="15" customHeight="1" x14ac:dyDescent="0.25"/>
    <row r="4400" ht="15" customHeight="1" x14ac:dyDescent="0.25"/>
    <row r="4401" ht="15" customHeight="1" x14ac:dyDescent="0.25"/>
    <row r="4402" ht="15" customHeight="1" x14ac:dyDescent="0.25"/>
    <row r="4403" ht="15" customHeight="1" x14ac:dyDescent="0.25"/>
    <row r="4404" ht="15" customHeight="1" x14ac:dyDescent="0.25"/>
    <row r="4405" ht="15" customHeight="1" x14ac:dyDescent="0.25"/>
    <row r="4406" ht="15" customHeight="1" x14ac:dyDescent="0.25"/>
    <row r="4407" ht="15" customHeight="1" x14ac:dyDescent="0.25"/>
    <row r="4408" ht="15" customHeight="1" x14ac:dyDescent="0.25"/>
    <row r="4409" ht="15" customHeight="1" x14ac:dyDescent="0.25"/>
    <row r="4410" ht="15" customHeight="1" x14ac:dyDescent="0.25"/>
    <row r="4411" ht="15" customHeight="1" x14ac:dyDescent="0.25"/>
    <row r="4412" ht="15" customHeight="1" x14ac:dyDescent="0.25"/>
    <row r="4413" ht="15" customHeight="1" x14ac:dyDescent="0.25"/>
    <row r="4414" ht="15" customHeight="1" x14ac:dyDescent="0.25"/>
    <row r="4415" ht="15" customHeight="1" x14ac:dyDescent="0.25"/>
    <row r="4416" ht="15" customHeight="1" x14ac:dyDescent="0.25"/>
    <row r="4417" ht="15" customHeight="1" x14ac:dyDescent="0.25"/>
    <row r="4418" ht="15" customHeight="1" x14ac:dyDescent="0.25"/>
    <row r="4419" ht="15" customHeight="1" x14ac:dyDescent="0.25"/>
    <row r="4420" ht="15" customHeight="1" x14ac:dyDescent="0.25"/>
    <row r="4421" ht="15" customHeight="1" x14ac:dyDescent="0.25"/>
    <row r="4422" ht="15" customHeight="1" x14ac:dyDescent="0.25"/>
    <row r="4426" ht="15" customHeight="1" x14ac:dyDescent="0.25"/>
    <row r="4427" ht="15" customHeight="1" x14ac:dyDescent="0.25"/>
    <row r="4431" ht="15" customHeight="1" x14ac:dyDescent="0.25"/>
    <row r="4432" ht="15" customHeight="1" x14ac:dyDescent="0.25"/>
  </sheetData>
  <conditionalFormatting sqref="E2:E369">
    <cfRule type="expression" dxfId="39" priority="9">
      <formula>V2="* Cash"</formula>
    </cfRule>
  </conditionalFormatting>
  <conditionalFormatting sqref="F2:F369">
    <cfRule type="expression" dxfId="38" priority="7">
      <formula>INT(F2)=F2</formula>
    </cfRule>
  </conditionalFormatting>
  <conditionalFormatting sqref="Q2:Q369">
    <cfRule type="expression" dxfId="37" priority="5">
      <formula>G2=Q2</formula>
    </cfRule>
  </conditionalFormatting>
  <conditionalFormatting sqref="G2:G369">
    <cfRule type="expression" dxfId="36" priority="4">
      <formula>V2="* Cash"</formula>
    </cfRule>
  </conditionalFormatting>
  <dataValidations count="22">
    <dataValidation type="list" showDropDown="1" showInputMessage="1" showErrorMessage="1" sqref="A1" xr:uid="{00000000-0002-0000-0200-000000000000}">
      <formula1>"Account"</formula1>
    </dataValidation>
    <dataValidation type="list" showDropDown="1" showInputMessage="1" showErrorMessage="1" sqref="B1" xr:uid="{00000000-0002-0000-0200-000001000000}">
      <formula1>"Date"</formula1>
    </dataValidation>
    <dataValidation type="list" showDropDown="1" showInputMessage="1" showErrorMessage="1" sqref="C1" xr:uid="{00000000-0002-0000-0200-000002000000}">
      <formula1>"TransType"</formula1>
    </dataValidation>
    <dataValidation type="list" showDropDown="1" showInputMessage="1" showErrorMessage="1" sqref="D1" xr:uid="{00000000-0002-0000-0200-000003000000}">
      <formula1>"TransSubType"</formula1>
    </dataValidation>
    <dataValidation type="list" showDropDown="1" showInputMessage="1" showErrorMessage="1" sqref="E1" xr:uid="{00000000-0002-0000-0200-000004000000}">
      <formula1>"SymbolName"</formula1>
    </dataValidation>
    <dataValidation type="list" showDropDown="1" showInputMessage="1" showErrorMessage="1" sqref="F1" xr:uid="{00000000-0002-0000-0200-000005000000}">
      <formula1>"Qty"</formula1>
    </dataValidation>
    <dataValidation type="list" showDropDown="1" showInputMessage="1" showErrorMessage="1" sqref="G1" xr:uid="{00000000-0002-0000-0200-000006000000}">
      <formula1>"Price"</formula1>
    </dataValidation>
    <dataValidation type="list" showDropDown="1" showInputMessage="1" showErrorMessage="1" sqref="H1" xr:uid="{00000000-0002-0000-0200-000007000000}">
      <formula1>"Fee"</formula1>
    </dataValidation>
    <dataValidation type="list" showDropDown="1" showInputMessage="1" showErrorMessage="1" sqref="I1" xr:uid="{00000000-0002-0000-0200-000008000000}">
      <formula1>"ExchRate"</formula1>
    </dataValidation>
    <dataValidation type="list" showDropDown="1" showInputMessage="1" showErrorMessage="1" sqref="J1" xr:uid="{00000000-0002-0000-0200-000009000000}">
      <formula1>"Comment"</formula1>
    </dataValidation>
    <dataValidation type="list" showDropDown="1" showInputMessage="1" showErrorMessage="1" sqref="K1" xr:uid="{00000000-0002-0000-0200-00000A000000}">
      <formula1>"CostBasisOverride"</formula1>
    </dataValidation>
    <dataValidation type="list" showDropDown="1" showInputMessage="1" showErrorMessage="1" sqref="M1" xr:uid="{00000000-0002-0000-0200-00000B000000}">
      <formula1>"ExchRateRpt1Override"</formula1>
    </dataValidation>
    <dataValidation type="list" showDropDown="1" showInputMessage="1" showErrorMessage="1" sqref="N1" xr:uid="{00000000-0002-0000-0200-00000C000000}">
      <formula1>"ExchRateRp2Override"</formula1>
    </dataValidation>
    <dataValidation type="list" showDropDown="1" showInputMessage="1" showErrorMessage="1" sqref="O1" xr:uid="{00000000-0002-0000-0200-00000D000000}">
      <formula1>"ExchRateRpt3Override"</formula1>
    </dataValidation>
    <dataValidation type="list" showDropDown="1" showInputMessage="1" showErrorMessage="1" sqref="P1" xr:uid="{00000000-0002-0000-0200-00000E000000}">
      <formula1>"TTR"</formula1>
    </dataValidation>
    <dataValidation type="list" showDropDown="1" showInputMessage="1" showErrorMessage="1" sqref="Q1" xr:uid="{00000000-0002-0000-0200-00000F000000}">
      <formula1>"TotalAmnt"</formula1>
    </dataValidation>
    <dataValidation type="list" showDropDown="1" showInputMessage="1" showErrorMessage="1" sqref="R1" xr:uid="{00000000-0002-0000-0200-000010000000}">
      <formula1>"CashImpact"</formula1>
    </dataValidation>
    <dataValidation type="list" showDropDown="1" showInputMessage="1" showErrorMessage="1" sqref="S1" xr:uid="{00000000-0002-0000-0200-000011000000}">
      <formula1>"CashBalance"</formula1>
    </dataValidation>
    <dataValidation type="list" showDropDown="1" showInputMessage="1" showErrorMessage="1" sqref="T1" xr:uid="{00000000-0002-0000-0200-000012000000}">
      <formula1>"QtyChange"</formula1>
    </dataValidation>
    <dataValidation type="list" showDropDown="1" showInputMessage="1" showErrorMessage="1" sqref="U1" xr:uid="{00000000-0002-0000-0200-000013000000}">
      <formula1>"QtyHeld"</formula1>
    </dataValidation>
    <dataValidation type="list" showDropDown="1" showInputMessage="1" showErrorMessage="1" sqref="V1" xr:uid="{00000000-0002-0000-0200-000014000000}">
      <formula1>"Symbol"</formula1>
    </dataValidation>
    <dataValidation type="list" showDropDown="1" showInputMessage="1" showErrorMessage="1" sqref="W1" xr:uid="{00000000-0002-0000-0200-000015000000}">
      <formula1>"TransID"</formula1>
    </dataValidation>
  </dataValidations>
  <pageMargins left="0.7" right="0.7" top="0.75" bottom="0.75" header="0.3" footer="0.3"/>
  <pageSetup orientation="portrait" r:id="rId1"/>
  <legacy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128" id="{39011D6C-752E-4A05-B8BD-A8EE49D9F081}">
            <xm:f>OR(COUNTIF(TransType!$A$2:$A$93, C2)=0, C2="")</xm:f>
            <x14:dxf>
              <fill>
                <patternFill>
                  <bgColor rgb="FFFF9F9F"/>
                </patternFill>
              </fill>
            </x14:dxf>
          </x14:cfRule>
          <xm:sqref>C2:C369</xm:sqref>
        </x14:conditionalFormatting>
        <x14:conditionalFormatting xmlns:xm="http://schemas.microsoft.com/office/excel/2006/main">
          <x14:cfRule type="expression" priority="129" id="{4AFD96A0-1B2E-43F4-A53D-AD69BEE00A51}">
            <xm:f>AND(VLOOKUP(C2, TransType!A$2:F$93, 2, FALSE)=1, VLOOKUP(C2, TransType!A$2:F$41, 6, FALSE)=0)</xm:f>
            <x14:dxf>
              <font>
                <color theme="4" tint="0.39994506668294322"/>
              </font>
            </x14:dxf>
          </x14:cfRule>
          <xm:sqref>F2:F369</xm:sqref>
        </x14:conditionalFormatting>
        <x14:conditionalFormatting xmlns:xm="http://schemas.microsoft.com/office/excel/2006/main">
          <x14:cfRule type="expression" priority="353" id="{BD65A161-89AB-4738-8F00-79D088602515}">
            <xm:f>OR(NOT(ISNUMBER(B2)),B2&lt;'Config'!$A$2,B2&gt;TODAY())</xm:f>
            <x14:dxf>
              <fill>
                <patternFill>
                  <bgColor rgb="FFFF9F9F"/>
                </patternFill>
              </fill>
            </x14:dxf>
          </x14:cfRule>
          <xm:sqref>B2:B369</xm:sqref>
        </x14:conditionalFormatting>
        <x14:conditionalFormatting xmlns:xm="http://schemas.microsoft.com/office/excel/2006/main">
          <x14:cfRule type="expression" priority="380" id="{FD74EA69-C809-43B3-91A9-725028410F04}">
            <xm:f>OR(COUNTIF(Account!$A$2:$A$979, A2)=0, A2="")</xm:f>
            <x14:dxf>
              <fill>
                <patternFill>
                  <bgColor rgb="FFFF7C80"/>
                </patternFill>
              </fill>
            </x14:dxf>
          </x14:cfRule>
          <x14:cfRule type="expression" priority="381" id="{31F8E403-4585-48EE-B560-57A059B5F4F9}">
            <xm:f>COUNTIF(TransType!#REF!, A2)=0</xm:f>
            <x14:dxf>
              <fill>
                <patternFill>
                  <bgColor rgb="FFFF9F9F"/>
                </patternFill>
              </fill>
            </x14:dxf>
          </x14:cfRule>
          <xm:sqref>A2:A369</xm:sqref>
        </x14:conditionalFormatting>
        <x14:conditionalFormatting xmlns:xm="http://schemas.microsoft.com/office/excel/2006/main">
          <x14:cfRule type="expression" priority="501" id="{D43071CD-D1FA-415C-BCB5-291218FA2167}">
            <xm:f>AND(VLOOKUP(C2, TransType!A$2:U$93, 21, FALSE)=1, V2 &lt;&gt; "* Cash")</xm:f>
            <x14:dxf>
              <fill>
                <patternFill>
                  <bgColor rgb="FFFF9F9F"/>
                </patternFill>
              </fill>
            </x14:dxf>
          </x14:cfRule>
          <x14:cfRule type="expression" priority="502" id="{EE5F9394-03AF-421B-A850-552DB5F07A40}">
            <xm:f>OR(COUNTIF(Symbol!$A$2:$A$892, V2)=0, V2="")</xm:f>
            <x14:dxf>
              <fill>
                <patternFill>
                  <bgColor rgb="FFFF9F9F"/>
                </patternFill>
              </fill>
            </x14:dxf>
          </x14:cfRule>
          <xm:sqref>E2:E369</xm:sqref>
        </x14:conditionalFormatting>
        <x14:conditionalFormatting xmlns:xm="http://schemas.microsoft.com/office/excel/2006/main">
          <x14:cfRule type="expression" priority="503" id="{576E04E6-3C14-4D59-B788-0757459F01BB}">
            <xm:f>AND(AND(VLOOKUP(V2, Symbol!$A$2:$C$892, 3, FALSE)&lt;&gt;VLOOKUP(A2, TransType!#REF!, 4, FALSE), V2&lt;&gt;"* Cash"), VLOOKUP(C2, TransType!A$2:V$93, 22, FALSE)=1)</xm:f>
            <x14:dxf>
              <fill>
                <patternFill>
                  <bgColor rgb="FFFFFFEA"/>
                </patternFill>
              </fill>
            </x14:dxf>
          </x14:cfRule>
          <xm:sqref>I2:I369</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C91FF-BE7E-4081-BD36-8DACE86D9B10}">
  <dimension ref="A1:E9"/>
  <sheetViews>
    <sheetView workbookViewId="0">
      <selection activeCell="E6" sqref="E6"/>
    </sheetView>
  </sheetViews>
  <sheetFormatPr defaultRowHeight="15" x14ac:dyDescent="0.25"/>
  <cols>
    <col min="1" max="1" width="5.140625" bestFit="1" customWidth="1"/>
    <col min="2" max="2" width="16.42578125" bestFit="1" customWidth="1"/>
    <col min="3" max="3" width="9.85546875" bestFit="1" customWidth="1"/>
    <col min="4" max="4" width="12.85546875" style="158" bestFit="1" customWidth="1"/>
    <col min="5" max="5" width="83.5703125" bestFit="1" customWidth="1"/>
  </cols>
  <sheetData>
    <row r="1" spans="1:5" x14ac:dyDescent="0.25">
      <c r="A1" t="s">
        <v>201</v>
      </c>
      <c r="B1" t="s">
        <v>202</v>
      </c>
      <c r="C1" t="s">
        <v>0</v>
      </c>
      <c r="D1" s="158" t="s">
        <v>210</v>
      </c>
      <c r="E1" t="s">
        <v>206</v>
      </c>
    </row>
    <row r="2" spans="1:5" x14ac:dyDescent="0.25">
      <c r="A2">
        <v>0</v>
      </c>
      <c r="B2" t="s">
        <v>212</v>
      </c>
      <c r="D2" s="248"/>
      <c r="E2" t="s">
        <v>213</v>
      </c>
    </row>
    <row r="3" spans="1:5" x14ac:dyDescent="0.25">
      <c r="A3">
        <v>1</v>
      </c>
      <c r="B3" t="s">
        <v>207</v>
      </c>
      <c r="D3" s="248"/>
      <c r="E3" t="s">
        <v>208</v>
      </c>
    </row>
    <row r="4" spans="1:5" x14ac:dyDescent="0.25">
      <c r="A4">
        <v>2</v>
      </c>
      <c r="B4" t="s">
        <v>203</v>
      </c>
      <c r="C4" t="s">
        <v>185</v>
      </c>
      <c r="D4" s="248">
        <v>2.9000000000000001E-2</v>
      </c>
      <c r="E4" t="s">
        <v>223</v>
      </c>
    </row>
    <row r="5" spans="1:5" x14ac:dyDescent="0.25">
      <c r="A5">
        <v>3</v>
      </c>
      <c r="B5" t="s">
        <v>204</v>
      </c>
      <c r="C5" t="s">
        <v>188</v>
      </c>
      <c r="D5" s="248">
        <v>0</v>
      </c>
    </row>
    <row r="6" spans="1:5" x14ac:dyDescent="0.25">
      <c r="A6">
        <v>4</v>
      </c>
      <c r="B6" t="s">
        <v>205</v>
      </c>
      <c r="C6" t="s">
        <v>187</v>
      </c>
      <c r="D6" s="248"/>
    </row>
    <row r="7" spans="1:5" x14ac:dyDescent="0.25">
      <c r="A7">
        <v>5</v>
      </c>
      <c r="B7" t="s">
        <v>209</v>
      </c>
      <c r="C7" t="s">
        <v>44</v>
      </c>
      <c r="D7" s="248">
        <v>0.03</v>
      </c>
      <c r="E7" t="s">
        <v>224</v>
      </c>
    </row>
    <row r="8" spans="1:5" x14ac:dyDescent="0.25">
      <c r="A8">
        <v>6</v>
      </c>
      <c r="B8" t="s">
        <v>34</v>
      </c>
      <c r="C8" t="s">
        <v>48</v>
      </c>
      <c r="D8" s="248">
        <v>2.8000000000000001E-2</v>
      </c>
      <c r="E8" t="s">
        <v>211</v>
      </c>
    </row>
    <row r="9" spans="1:5" x14ac:dyDescent="0.25">
      <c r="A9">
        <v>7</v>
      </c>
      <c r="B9" t="s">
        <v>219</v>
      </c>
      <c r="C9" t="s">
        <v>217</v>
      </c>
      <c r="D9" s="248">
        <v>2.3E-2</v>
      </c>
      <c r="E9" t="s">
        <v>218</v>
      </c>
    </row>
  </sheetData>
  <pageMargins left="0.7" right="0.7" top="0.75" bottom="0.75" header="0.3" footer="0.3"/>
  <tableParts count="1">
    <tablePart r:id="rId1"/>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8BEDE3-DBE0-4EF9-B2E0-3CE1245B9AB3}">
  <dimension ref="A1:E11"/>
  <sheetViews>
    <sheetView workbookViewId="0">
      <selection activeCell="C7" sqref="C7"/>
    </sheetView>
  </sheetViews>
  <sheetFormatPr defaultRowHeight="15" x14ac:dyDescent="0.25"/>
  <cols>
    <col min="1" max="1" width="13.7109375" bestFit="1" customWidth="1"/>
    <col min="2" max="2" width="9.85546875" bestFit="1" customWidth="1"/>
    <col min="3" max="3" width="11.28515625" bestFit="1" customWidth="1"/>
    <col min="4" max="4" width="11.7109375" bestFit="1" customWidth="1"/>
    <col min="5" max="29" width="11.85546875" bestFit="1" customWidth="1"/>
    <col min="30" max="30" width="16.28515625" bestFit="1" customWidth="1"/>
    <col min="31" max="31" width="14.7109375" bestFit="1" customWidth="1"/>
  </cols>
  <sheetData>
    <row r="1" spans="1:5" x14ac:dyDescent="0.25">
      <c r="E1" t="s">
        <v>222</v>
      </c>
    </row>
    <row r="3" spans="1:5" x14ac:dyDescent="0.25">
      <c r="A3" s="142" t="s">
        <v>110</v>
      </c>
      <c r="B3" s="142" t="s">
        <v>0</v>
      </c>
      <c r="C3" t="s">
        <v>196</v>
      </c>
    </row>
    <row r="4" spans="1:5" x14ac:dyDescent="0.25">
      <c r="A4" s="158" t="s">
        <v>235</v>
      </c>
      <c r="B4" s="158" t="s">
        <v>62</v>
      </c>
      <c r="C4" s="141">
        <v>4776</v>
      </c>
    </row>
    <row r="5" spans="1:5" x14ac:dyDescent="0.25">
      <c r="A5" s="158" t="s">
        <v>230</v>
      </c>
      <c r="B5" s="158" t="s">
        <v>46</v>
      </c>
      <c r="C5" s="141">
        <v>500</v>
      </c>
    </row>
    <row r="6" spans="1:5" x14ac:dyDescent="0.25">
      <c r="B6" s="158" t="s">
        <v>48</v>
      </c>
      <c r="C6" s="141">
        <v>2313</v>
      </c>
    </row>
    <row r="7" spans="1:5" x14ac:dyDescent="0.25">
      <c r="A7" s="158" t="s">
        <v>237</v>
      </c>
      <c r="B7" s="158" t="s">
        <v>197</v>
      </c>
      <c r="C7" s="141">
        <v>10081.460000000001</v>
      </c>
    </row>
    <row r="8" spans="1:5" x14ac:dyDescent="0.25">
      <c r="B8" s="158" t="s">
        <v>234</v>
      </c>
      <c r="C8" s="141">
        <v>3346</v>
      </c>
    </row>
    <row r="9" spans="1:5" x14ac:dyDescent="0.25">
      <c r="A9" s="158" t="s">
        <v>225</v>
      </c>
      <c r="B9" s="158" t="s">
        <v>46</v>
      </c>
      <c r="C9" s="141">
        <v>470</v>
      </c>
    </row>
    <row r="10" spans="1:5" x14ac:dyDescent="0.25">
      <c r="A10" s="158" t="s">
        <v>238</v>
      </c>
      <c r="B10" s="158" t="s">
        <v>44</v>
      </c>
      <c r="C10" s="141">
        <v>1508</v>
      </c>
    </row>
    <row r="11" spans="1:5" x14ac:dyDescent="0.25">
      <c r="A11" s="158" t="s">
        <v>195</v>
      </c>
      <c r="C11" s="141">
        <v>22994.46</v>
      </c>
    </row>
  </sheetData>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BD0B6-525F-4601-9510-8C53F35AEB4D}">
  <dimension ref="A1:C2"/>
  <sheetViews>
    <sheetView workbookViewId="0">
      <selection activeCell="B2" sqref="B2"/>
    </sheetView>
  </sheetViews>
  <sheetFormatPr defaultRowHeight="15" x14ac:dyDescent="0.25"/>
  <cols>
    <col min="1" max="1" width="11" bestFit="1" customWidth="1"/>
    <col min="2" max="2" width="12" bestFit="1" customWidth="1"/>
    <col min="3" max="3" width="10.5703125" bestFit="1" customWidth="1"/>
  </cols>
  <sheetData>
    <row r="1" spans="1:3" x14ac:dyDescent="0.25">
      <c r="A1" s="5" t="s">
        <v>9</v>
      </c>
      <c r="B1" s="14" t="s">
        <v>65</v>
      </c>
      <c r="C1" s="19" t="s">
        <v>66</v>
      </c>
    </row>
    <row r="2" spans="1:3" x14ac:dyDescent="0.25">
      <c r="A2" s="42">
        <v>40543</v>
      </c>
      <c r="B2" s="16" t="s">
        <v>90</v>
      </c>
      <c r="C2" t="s">
        <v>91</v>
      </c>
    </row>
  </sheetData>
  <dataValidations count="6">
    <dataValidation type="list" showInputMessage="1" showErrorMessage="1" errorTitle="TrackCash value error" error="Incorrect value. Value can be Yes or No" sqref="B2" xr:uid="{00000000-0002-0000-0000-00001F000000}">
      <formula1>"Yes,No"</formula1>
    </dataValidation>
    <dataValidation type="date" operator="greaterThan" showInputMessage="1" showErrorMessage="1" errorTitle="Incorrect MinDate value" error="Value should be in Date format and after 1900-01-01. Date format you enter depends on your computer regional settings." sqref="A2" xr:uid="{00000000-0002-0000-0000-000008000000}">
      <formula1>1</formula1>
    </dataValidation>
    <dataValidation type="list" showInputMessage="1" showErrorMessage="1" errorTitle="DripFlag value error" error="Incorrect value. Value can be Y or N" sqref="C2" xr:uid="{00000000-0002-0000-0000-000007000000}">
      <formula1>"N,Y"</formula1>
    </dataValidation>
    <dataValidation type="list" showDropDown="1" showInputMessage="1" showErrorMessage="1" sqref="C1" xr:uid="{00000000-0002-0000-0000-000004000000}">
      <formula1>"DripFlag"</formula1>
    </dataValidation>
    <dataValidation type="list" showDropDown="1" showInputMessage="1" showErrorMessage="1" sqref="B1" xr:uid="{00000000-0002-0000-0000-000001000000}">
      <formula1>"TrackCash"</formula1>
    </dataValidation>
    <dataValidation type="list" showDropDown="1" showInputMessage="1" showErrorMessage="1" sqref="A1" xr:uid="{00000000-0002-0000-0000-000000000000}">
      <formula1>"MinDate"</formula1>
    </dataValidation>
  </dataValidations>
  <pageMargins left="0.7" right="0.7" top="0.75" bottom="0.75" header="0.3" footer="0.3"/>
  <legacyDrawing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4DD18-A444-4239-A30E-FBE3816AB45A}">
  <dimension ref="A1:B5"/>
  <sheetViews>
    <sheetView workbookViewId="0">
      <selection activeCell="B5" sqref="B5"/>
    </sheetView>
  </sheetViews>
  <sheetFormatPr defaultRowHeight="15" x14ac:dyDescent="0.25"/>
  <cols>
    <col min="1" max="1" width="19.5703125" bestFit="1" customWidth="1"/>
    <col min="2" max="2" width="17.28515625" customWidth="1"/>
  </cols>
  <sheetData>
    <row r="1" spans="1:2" x14ac:dyDescent="0.25">
      <c r="A1" s="46" t="s">
        <v>67</v>
      </c>
      <c r="B1" s="47" t="s">
        <v>68</v>
      </c>
    </row>
    <row r="2" spans="1:2" x14ac:dyDescent="0.25">
      <c r="A2" s="48" t="s">
        <v>92</v>
      </c>
      <c r="B2" s="49">
        <v>0</v>
      </c>
    </row>
    <row r="3" spans="1:2" x14ac:dyDescent="0.25">
      <c r="A3" s="48" t="s">
        <v>22</v>
      </c>
      <c r="B3" s="49">
        <v>1</v>
      </c>
    </row>
    <row r="4" spans="1:2" x14ac:dyDescent="0.25">
      <c r="A4" s="50" t="s">
        <v>20</v>
      </c>
      <c r="B4" s="51">
        <v>2</v>
      </c>
    </row>
    <row r="5" spans="1:2" x14ac:dyDescent="0.25">
      <c r="A5" s="50" t="s">
        <v>182</v>
      </c>
      <c r="B5" s="51">
        <v>3</v>
      </c>
    </row>
  </sheetData>
  <conditionalFormatting sqref="B2:B5">
    <cfRule type="duplicateValues" dxfId="106" priority="370"/>
    <cfRule type="expression" dxfId="105" priority="371">
      <formula>OR(B2="",ISBLANK(B2))</formula>
    </cfRule>
  </conditionalFormatting>
  <conditionalFormatting sqref="A2:A5">
    <cfRule type="duplicateValues" dxfId="104" priority="372"/>
    <cfRule type="expression" dxfId="103" priority="373">
      <formula>OR(A2="",ISBLANK(A2))</formula>
    </cfRule>
  </conditionalFormatting>
  <dataValidations count="4">
    <dataValidation type="list" showDropDown="1" showInputMessage="1" showErrorMessage="1" sqref="B1" xr:uid="{00000000-0002-0000-0000-000014000000}">
      <formula1>"CurrencyID"</formula1>
    </dataValidation>
    <dataValidation type="list" showDropDown="1" showInputMessage="1" showErrorMessage="1" sqref="A1" xr:uid="{00000000-0002-0000-0000-000013000000}">
      <formula1>"ReportCurrency"</formula1>
    </dataValidation>
    <dataValidation type="custom" showInputMessage="1" showErrorMessage="1" errorTitle="ReportCurrency value error" error="ReportCurrency value should be unique in the table" sqref="A2:A7" xr:uid="{00000000-0002-0000-0000-000021000000}">
      <formula1>COUNTIF($N$4:$N$102,A2)&lt;=1</formula1>
    </dataValidation>
    <dataValidation type="whole" allowBlank="1" showInputMessage="1" showErrorMessage="1" errorTitle="CurrencyID value error" error="Value should be whole number between 0 and 99" sqref="B2:B7" xr:uid="{00000000-0002-0000-0000-00001C000000}">
      <formula1>0</formula1>
      <formula2>99</formula2>
    </dataValidation>
  </dataValidations>
  <pageMargins left="0.7" right="0.7" top="0.75" bottom="0.75" header="0.3" footer="0.3"/>
  <legacyDrawing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8279A2-7BE5-46DF-935D-FCC8042AE47C}">
  <dimension ref="A1:M7"/>
  <sheetViews>
    <sheetView workbookViewId="0">
      <selection activeCell="E4" sqref="E4"/>
    </sheetView>
  </sheetViews>
  <sheetFormatPr defaultRowHeight="15" x14ac:dyDescent="0.25"/>
  <cols>
    <col min="1" max="1" width="13.28515625" customWidth="1"/>
    <col min="2" max="2" width="11.140625" bestFit="1" customWidth="1"/>
    <col min="3" max="3" width="6.28515625" bestFit="1" customWidth="1"/>
    <col min="4" max="4" width="11.140625" bestFit="1" customWidth="1"/>
    <col min="5" max="5" width="8.85546875" bestFit="1" customWidth="1"/>
    <col min="6" max="8" width="18" bestFit="1" customWidth="1"/>
    <col min="9" max="9" width="11.5703125" bestFit="1" customWidth="1"/>
    <col min="10" max="10" width="7.42578125" bestFit="1" customWidth="1"/>
    <col min="12" max="12" width="13.5703125" bestFit="1" customWidth="1"/>
  </cols>
  <sheetData>
    <row r="1" spans="1:13" x14ac:dyDescent="0.25">
      <c r="A1" s="9" t="s">
        <v>110</v>
      </c>
      <c r="B1" s="10" t="s">
        <v>111</v>
      </c>
      <c r="C1" s="10" t="s">
        <v>112</v>
      </c>
      <c r="D1" s="10" t="s">
        <v>2</v>
      </c>
      <c r="E1" s="10" t="s">
        <v>113</v>
      </c>
      <c r="F1" s="10" t="s">
        <v>114</v>
      </c>
      <c r="G1" s="10" t="s">
        <v>115</v>
      </c>
      <c r="H1" s="10" t="s">
        <v>116</v>
      </c>
      <c r="I1" s="10" t="s">
        <v>117</v>
      </c>
      <c r="J1" s="11" t="s">
        <v>118</v>
      </c>
    </row>
    <row r="2" spans="1:13" x14ac:dyDescent="0.25">
      <c r="A2" s="1" t="s">
        <v>225</v>
      </c>
      <c r="B2" s="8" t="s">
        <v>227</v>
      </c>
      <c r="C2" s="8" t="s">
        <v>120</v>
      </c>
      <c r="D2" s="8" t="s">
        <v>20</v>
      </c>
      <c r="E2" s="8" t="s">
        <v>90</v>
      </c>
      <c r="F2" s="8" t="s">
        <v>124</v>
      </c>
      <c r="G2" s="8" t="s">
        <v>232</v>
      </c>
      <c r="H2" s="8"/>
      <c r="I2" s="8" t="s">
        <v>105</v>
      </c>
      <c r="J2" s="2" t="s">
        <v>105</v>
      </c>
    </row>
    <row r="3" spans="1:13" x14ac:dyDescent="0.25">
      <c r="A3" s="1" t="s">
        <v>226</v>
      </c>
      <c r="B3" s="8" t="s">
        <v>227</v>
      </c>
      <c r="C3" s="8" t="s">
        <v>130</v>
      </c>
      <c r="D3" s="8" t="s">
        <v>22</v>
      </c>
      <c r="E3" s="8" t="s">
        <v>90</v>
      </c>
      <c r="F3" s="8" t="s">
        <v>124</v>
      </c>
      <c r="G3" s="8" t="s">
        <v>231</v>
      </c>
      <c r="H3" s="8"/>
      <c r="I3" s="8" t="s">
        <v>105</v>
      </c>
      <c r="J3" s="2" t="s">
        <v>105</v>
      </c>
    </row>
    <row r="4" spans="1:13" x14ac:dyDescent="0.25">
      <c r="A4" s="1" t="s">
        <v>237</v>
      </c>
      <c r="B4" s="8" t="s">
        <v>228</v>
      </c>
      <c r="C4" s="8" t="s">
        <v>120</v>
      </c>
      <c r="D4" s="8" t="s">
        <v>22</v>
      </c>
      <c r="E4" s="8" t="s">
        <v>90</v>
      </c>
      <c r="F4" s="8" t="s">
        <v>124</v>
      </c>
      <c r="G4" s="8" t="s">
        <v>232</v>
      </c>
      <c r="H4" s="8"/>
      <c r="I4" s="8" t="s">
        <v>105</v>
      </c>
      <c r="J4" s="2" t="s">
        <v>105</v>
      </c>
      <c r="L4" s="13" t="s">
        <v>102</v>
      </c>
      <c r="M4" t="s">
        <v>103</v>
      </c>
    </row>
    <row r="5" spans="1:13" x14ac:dyDescent="0.25">
      <c r="A5" s="1" t="s">
        <v>238</v>
      </c>
      <c r="B5" s="8" t="s">
        <v>228</v>
      </c>
      <c r="C5" s="8" t="s">
        <v>130</v>
      </c>
      <c r="D5" s="8" t="s">
        <v>20</v>
      </c>
      <c r="E5" s="8" t="s">
        <v>90</v>
      </c>
      <c r="F5" s="8" t="s">
        <v>140</v>
      </c>
      <c r="G5" s="8" t="s">
        <v>231</v>
      </c>
      <c r="H5" s="8"/>
      <c r="I5" s="8" t="s">
        <v>105</v>
      </c>
      <c r="J5" s="2" t="s">
        <v>105</v>
      </c>
    </row>
    <row r="6" spans="1:13" x14ac:dyDescent="0.25">
      <c r="A6" s="1" t="s">
        <v>230</v>
      </c>
      <c r="B6" s="8" t="s">
        <v>229</v>
      </c>
      <c r="C6" s="8" t="s">
        <v>16</v>
      </c>
      <c r="D6" s="8" t="s">
        <v>20</v>
      </c>
      <c r="E6" s="8" t="s">
        <v>90</v>
      </c>
      <c r="F6" s="8" t="s">
        <v>140</v>
      </c>
      <c r="G6" s="8" t="s">
        <v>231</v>
      </c>
      <c r="H6" s="8"/>
      <c r="I6" s="8" t="s">
        <v>105</v>
      </c>
      <c r="J6" s="2" t="s">
        <v>105</v>
      </c>
    </row>
    <row r="7" spans="1:13" x14ac:dyDescent="0.25">
      <c r="A7" s="6" t="s">
        <v>235</v>
      </c>
      <c r="B7" s="12" t="s">
        <v>229</v>
      </c>
      <c r="C7" s="12" t="s">
        <v>16</v>
      </c>
      <c r="D7" s="12" t="s">
        <v>22</v>
      </c>
      <c r="E7" s="12" t="s">
        <v>90</v>
      </c>
      <c r="F7" s="12" t="s">
        <v>140</v>
      </c>
      <c r="G7" s="12" t="s">
        <v>231</v>
      </c>
      <c r="H7" s="12"/>
      <c r="I7" s="12" t="s">
        <v>105</v>
      </c>
      <c r="J7" s="7" t="s">
        <v>105</v>
      </c>
    </row>
  </sheetData>
  <conditionalFormatting sqref="E2:E7">
    <cfRule type="expression" dxfId="95" priority="1">
      <formula>AND(LOWER(E2)&lt;&gt;"yes",LOWER(E2)&lt;&gt;"no")</formula>
    </cfRule>
  </conditionalFormatting>
  <conditionalFormatting sqref="A2:A7">
    <cfRule type="expression" dxfId="94" priority="375">
      <formula>OR(A2="",ISBLANK(A2))</formula>
    </cfRule>
    <cfRule type="duplicateValues" dxfId="93" priority="376"/>
  </conditionalFormatting>
  <dataValidations count="14">
    <dataValidation type="list" showDropDown="1" showInputMessage="1" showErrorMessage="1" sqref="J1" xr:uid="{00000000-0002-0000-0000-000012000000}">
      <formula1>"DRIP"</formula1>
    </dataValidation>
    <dataValidation type="list" showDropDown="1" showInputMessage="1" showErrorMessage="1" sqref="I1" xr:uid="{00000000-0002-0000-0000-000011000000}">
      <formula1>"Calc WHT"</formula1>
    </dataValidation>
    <dataValidation type="list" showDropDown="1" showInputMessage="1" showErrorMessage="1" sqref="H1" xr:uid="{00000000-0002-0000-0000-000010000000}">
      <formula1>"Account Group 3"</formula1>
    </dataValidation>
    <dataValidation type="list" showDropDown="1" showInputMessage="1" showErrorMessage="1" sqref="G1" xr:uid="{00000000-0002-0000-0000-00000F000000}">
      <formula1>"Account Group 2"</formula1>
    </dataValidation>
    <dataValidation type="list" showDropDown="1" showInputMessage="1" showErrorMessage="1" sqref="F1" xr:uid="{00000000-0002-0000-0000-00000E000000}">
      <formula1>"Account Group 1"</formula1>
    </dataValidation>
    <dataValidation type="list" showDropDown="1" showInputMessage="1" showErrorMessage="1" sqref="E1" xr:uid="{00000000-0002-0000-0000-00000D000000}">
      <formula1>"Active"</formula1>
    </dataValidation>
    <dataValidation type="list" showDropDown="1" showInputMessage="1" showErrorMessage="1" sqref="D1" xr:uid="{00000000-0002-0000-0000-00000C000000}">
      <formula1>"Currency"</formula1>
    </dataValidation>
    <dataValidation type="list" showDropDown="1" showInputMessage="1" showErrorMessage="1" sqref="C1" xr:uid="{00000000-0002-0000-0000-00000B000000}">
      <formula1>"Tax"</formula1>
    </dataValidation>
    <dataValidation type="list" showDropDown="1" showInputMessage="1" showErrorMessage="1" sqref="B1" xr:uid="{00000000-0002-0000-0000-00000A000000}">
      <formula1>"Portfolio"</formula1>
    </dataValidation>
    <dataValidation type="list" showDropDown="1" showInputMessage="1" showErrorMessage="1" sqref="A1" xr:uid="{00000000-0002-0000-0000-000009000000}">
      <formula1>"Account"</formula1>
    </dataValidation>
    <dataValidation type="list" showInputMessage="1" showErrorMessage="1" errorTitle="Calc WHT Value error" error="Incorrect value. Value can be Yes or No" sqref="I2:I7" xr:uid="{00000000-0002-0000-0000-00001E000000}">
      <formula1>"No,Yes"</formula1>
    </dataValidation>
    <dataValidation type="list" showInputMessage="1" showErrorMessage="1" errorTitle="DRIP value error" error="Incorrect value. Value can be Yes or No" sqref="J2:J7" xr:uid="{00000000-0002-0000-0000-00001B000000}">
      <formula1>"No,Yes"</formula1>
    </dataValidation>
    <dataValidation type="list" showInputMessage="1" showErrorMessage="1" errorTitle="Active value error" error="Active value should be Yes or No" sqref="E2:E7" xr:uid="{00000000-0002-0000-0000-000006000000}">
      <formula1>"Yes,No"</formula1>
    </dataValidation>
    <dataValidation type="custom" allowBlank="1" showInputMessage="1" showErrorMessage="1" errorTitle="Account value error" error="Account value cannot be duplicate" sqref="A2:A7" xr:uid="{00000000-0002-0000-0000-000020000000}">
      <formula1>COUNTIF($A$7:$A$986,A2)&lt;=1</formula1>
    </dataValidation>
  </dataValidations>
  <pageMargins left="0.7" right="0.7" top="0.75" bottom="0.75" header="0.3" footer="0.3"/>
  <legacyDrawing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374" id="{616BA0CB-8FCC-4458-BFBB-F805E93ED25F}">
            <xm:f>OR(COUNTIF('ReportCurrency'!$A$2:$A$99, D2)=0, D2="")</xm:f>
            <x14:dxf>
              <fill>
                <patternFill>
                  <bgColor rgb="FFFF0000"/>
                </patternFill>
              </fill>
            </x14:dxf>
          </x14:cfRule>
          <xm:sqref>D2:D7</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24FCF-192C-455F-825F-16E4A8A72EFD}">
  <dimension ref="A1:F6"/>
  <sheetViews>
    <sheetView workbookViewId="0">
      <selection activeCell="A6" sqref="A6"/>
    </sheetView>
  </sheetViews>
  <sheetFormatPr defaultRowHeight="15" x14ac:dyDescent="0.25"/>
  <cols>
    <col min="1" max="1" width="15.85546875" customWidth="1"/>
    <col min="2" max="2" width="18.7109375" customWidth="1"/>
    <col min="3" max="3" width="14.42578125" customWidth="1"/>
  </cols>
  <sheetData>
    <row r="1" spans="1:6" x14ac:dyDescent="0.25">
      <c r="A1" s="17" t="s">
        <v>4</v>
      </c>
      <c r="B1" s="17" t="s">
        <v>69</v>
      </c>
      <c r="C1" s="77" t="s">
        <v>19</v>
      </c>
    </row>
    <row r="2" spans="1:6" x14ac:dyDescent="0.25">
      <c r="A2" s="52" t="s">
        <v>16</v>
      </c>
      <c r="B2" s="125">
        <v>0.03</v>
      </c>
      <c r="C2" s="52"/>
    </row>
    <row r="3" spans="1:6" x14ac:dyDescent="0.25">
      <c r="A3" s="52" t="s">
        <v>23</v>
      </c>
      <c r="B3" s="125">
        <v>0.2</v>
      </c>
      <c r="C3" s="52" t="s">
        <v>188</v>
      </c>
      <c r="E3" s="127" t="s">
        <v>194</v>
      </c>
      <c r="F3" s="128">
        <f>ROUND(SUM(Allocation[TargetPercent]),4)</f>
        <v>1</v>
      </c>
    </row>
    <row r="4" spans="1:6" x14ac:dyDescent="0.25">
      <c r="A4" s="52" t="s">
        <v>233</v>
      </c>
      <c r="B4" s="125">
        <v>0.3</v>
      </c>
      <c r="C4" s="76" t="s">
        <v>44</v>
      </c>
    </row>
    <row r="5" spans="1:6" x14ac:dyDescent="0.25">
      <c r="A5" s="76" t="s">
        <v>221</v>
      </c>
      <c r="B5" s="126">
        <v>0.42</v>
      </c>
      <c r="C5" s="76" t="s">
        <v>187</v>
      </c>
    </row>
    <row r="6" spans="1:6" x14ac:dyDescent="0.25">
      <c r="A6" s="76" t="s">
        <v>34</v>
      </c>
      <c r="B6" s="126">
        <v>0.05</v>
      </c>
      <c r="C6" s="76" t="s">
        <v>48</v>
      </c>
    </row>
  </sheetData>
  <conditionalFormatting sqref="F3">
    <cfRule type="expression" dxfId="78" priority="2">
      <formula>F3&lt;&gt;1</formula>
    </cfRule>
  </conditionalFormatting>
  <conditionalFormatting sqref="A2:A6">
    <cfRule type="duplicateValues" dxfId="77" priority="1"/>
  </conditionalFormatting>
  <dataValidations count="5">
    <dataValidation type="list" showDropDown="1" showInputMessage="1" showErrorMessage="1" sqref="C1" xr:uid="{00000000-0002-0000-0000-000017000000}">
      <formula1>"Index"</formula1>
    </dataValidation>
    <dataValidation type="list" showDropDown="1" showInputMessage="1" showErrorMessage="1" sqref="B1" xr:uid="{00000000-0002-0000-0000-000016000000}">
      <formula1>"TargetPercent"</formula1>
    </dataValidation>
    <dataValidation type="list" showDropDown="1" showInputMessage="1" showErrorMessage="1" sqref="A1" xr:uid="{00000000-0002-0000-0000-000015000000}">
      <formula1>"Allocation"</formula1>
    </dataValidation>
    <dataValidation type="custom" allowBlank="1" showInputMessage="1" showErrorMessage="1" errorTitle="Allocation value error" error="Allocation value should be unique" sqref="A2:A9" xr:uid="{00000000-0002-0000-0000-000022000000}">
      <formula1>COUNTIF($S$4:$S$998,A2)&lt;=1</formula1>
    </dataValidation>
    <dataValidation type="decimal" allowBlank="1" showInputMessage="1" showErrorMessage="1" errorTitle="TargetPercent value error" error="Value should be decimal number between 0.0 and 1.0 or percent value between 0.0% and 100%" promptTitle="Target Percent value" prompt="Decimal number value between 0.0 and 1.0 or percent value between 0.0% and 100%" sqref="B2:B9" xr:uid="{00000000-0002-0000-0000-00001D000000}">
      <formula1>0</formula1>
      <formula2>1</formula2>
    </dataValidation>
  </dataValidations>
  <pageMargins left="0.7" right="0.7" top="0.75" bottom="0.75" header="0.3" footer="0.3"/>
  <pageSetup orientation="portrait" r:id="rId1"/>
  <legacy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494" id="{B56C2839-3816-4F95-A894-4A33B291C545}">
            <xm:f>AND(NOT(ISBLANK(C2)),COUNTIF(Symbol!$A$2:$A$9896, C2)=0)</xm:f>
            <x14:dxf>
              <fill>
                <patternFill>
                  <bgColor rgb="FFFF0000"/>
                </patternFill>
              </fill>
            </x14:dxf>
          </x14:cfRule>
          <xm:sqref>C2:C6</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13"/>
  <sheetViews>
    <sheetView showGridLines="0" workbookViewId="0">
      <selection activeCell="A2" sqref="A2"/>
    </sheetView>
  </sheetViews>
  <sheetFormatPr defaultRowHeight="15" x14ac:dyDescent="0.25"/>
  <cols>
    <col min="1" max="1" width="18.7109375" bestFit="1" customWidth="1"/>
    <col min="2" max="2" width="52.7109375" bestFit="1" customWidth="1"/>
    <col min="3" max="3" width="11" customWidth="1"/>
    <col min="4" max="4" width="9.28515625" customWidth="1"/>
    <col min="5" max="5" width="17.85546875" customWidth="1"/>
    <col min="6" max="8" width="16.28515625" customWidth="1"/>
    <col min="9" max="9" width="15.140625" customWidth="1"/>
    <col min="10" max="10" width="12.7109375" style="325" bestFit="1" customWidth="1"/>
    <col min="11" max="11" width="15.42578125" bestFit="1" customWidth="1"/>
  </cols>
  <sheetData>
    <row r="1" spans="1:11" x14ac:dyDescent="0.25">
      <c r="A1" t="s">
        <v>0</v>
      </c>
      <c r="B1" t="s">
        <v>1</v>
      </c>
      <c r="C1" t="s">
        <v>2</v>
      </c>
      <c r="D1" t="s">
        <v>3</v>
      </c>
      <c r="E1" t="s">
        <v>4</v>
      </c>
      <c r="F1" t="s">
        <v>5</v>
      </c>
      <c r="G1" t="s">
        <v>6</v>
      </c>
      <c r="H1" t="s">
        <v>7</v>
      </c>
      <c r="I1" t="s">
        <v>8</v>
      </c>
      <c r="J1" s="325" t="s">
        <v>186</v>
      </c>
      <c r="K1" t="s">
        <v>200</v>
      </c>
    </row>
    <row r="2" spans="1:11" x14ac:dyDescent="0.25">
      <c r="A2" s="53" t="s">
        <v>14</v>
      </c>
      <c r="B2" s="53" t="s">
        <v>15</v>
      </c>
      <c r="C2" s="53" t="s">
        <v>16</v>
      </c>
      <c r="D2" s="54">
        <v>1.0000000000000001E-9</v>
      </c>
      <c r="E2" s="53" t="s">
        <v>16</v>
      </c>
      <c r="F2" s="53" t="s">
        <v>16</v>
      </c>
      <c r="G2" s="53" t="s">
        <v>16</v>
      </c>
      <c r="H2" s="53" t="s">
        <v>16</v>
      </c>
      <c r="I2" s="53" t="s">
        <v>17</v>
      </c>
      <c r="J2" s="326">
        <f>SUMIF(SymbolSector[Symbol], A2, SymbolSector[Percent])</f>
        <v>1</v>
      </c>
      <c r="K2" s="225"/>
    </row>
    <row r="3" spans="1:11" x14ac:dyDescent="0.25">
      <c r="A3" s="55" t="s">
        <v>187</v>
      </c>
      <c r="B3" s="55" t="s">
        <v>189</v>
      </c>
      <c r="C3" s="55" t="s">
        <v>20</v>
      </c>
      <c r="D3" s="56">
        <v>0</v>
      </c>
      <c r="E3" s="55" t="s">
        <v>221</v>
      </c>
      <c r="F3" s="53" t="s">
        <v>21</v>
      </c>
      <c r="G3" s="55"/>
      <c r="H3" s="55" t="s">
        <v>19</v>
      </c>
      <c r="I3" s="55" t="s">
        <v>21</v>
      </c>
      <c r="J3" s="326">
        <f>SUMIF(SymbolSector[Symbol], A3, SymbolSector[Percent])</f>
        <v>1</v>
      </c>
      <c r="K3" s="134"/>
    </row>
    <row r="4" spans="1:11" x14ac:dyDescent="0.25">
      <c r="A4" s="55" t="s">
        <v>188</v>
      </c>
      <c r="B4" s="55" t="s">
        <v>190</v>
      </c>
      <c r="C4" s="55" t="s">
        <v>22</v>
      </c>
      <c r="D4" s="56">
        <v>2.9999999999999997E-4</v>
      </c>
      <c r="E4" s="55" t="s">
        <v>23</v>
      </c>
      <c r="F4" s="53" t="s">
        <v>216</v>
      </c>
      <c r="G4" s="55"/>
      <c r="H4" s="55" t="s">
        <v>19</v>
      </c>
      <c r="I4" s="55" t="s">
        <v>23</v>
      </c>
      <c r="J4" s="326">
        <f>SUMIF(SymbolSector[Symbol], A4, SymbolSector[Percent])</f>
        <v>1</v>
      </c>
      <c r="K4" s="134"/>
    </row>
    <row r="5" spans="1:11" x14ac:dyDescent="0.25">
      <c r="A5" s="55" t="s">
        <v>185</v>
      </c>
      <c r="B5" s="55" t="s">
        <v>191</v>
      </c>
      <c r="C5" s="55" t="s">
        <v>20</v>
      </c>
      <c r="D5" s="56">
        <v>8.9999999999999998E-4</v>
      </c>
      <c r="E5" s="55" t="s">
        <v>221</v>
      </c>
      <c r="F5" s="53" t="s">
        <v>183</v>
      </c>
      <c r="G5" s="55"/>
      <c r="H5" s="55" t="s">
        <v>19</v>
      </c>
      <c r="I5" s="55" t="s">
        <v>183</v>
      </c>
      <c r="J5" s="326">
        <f>SUMIF(SymbolSector[Symbol], A5, SymbolSector[Percent])</f>
        <v>1</v>
      </c>
      <c r="K5" s="134"/>
    </row>
    <row r="6" spans="1:11" x14ac:dyDescent="0.25">
      <c r="A6" s="53" t="s">
        <v>44</v>
      </c>
      <c r="B6" s="53" t="s">
        <v>45</v>
      </c>
      <c r="C6" s="53" t="s">
        <v>20</v>
      </c>
      <c r="D6" s="54">
        <v>5.0000000000000001E-4</v>
      </c>
      <c r="E6" s="53" t="s">
        <v>233</v>
      </c>
      <c r="F6" s="53" t="s">
        <v>183</v>
      </c>
      <c r="G6" s="53"/>
      <c r="H6" s="53"/>
      <c r="I6" s="53" t="s">
        <v>43</v>
      </c>
      <c r="J6" s="326">
        <f>SUMIF(SymbolSector[Symbol], A6, SymbolSector[Percent])</f>
        <v>1</v>
      </c>
      <c r="K6" s="134"/>
    </row>
    <row r="7" spans="1:11" x14ac:dyDescent="0.25">
      <c r="A7" s="53" t="s">
        <v>48</v>
      </c>
      <c r="B7" s="53" t="s">
        <v>49</v>
      </c>
      <c r="C7" s="53" t="s">
        <v>20</v>
      </c>
      <c r="D7" s="54">
        <v>1.1999999999999999E-3</v>
      </c>
      <c r="E7" s="53" t="s">
        <v>34</v>
      </c>
      <c r="F7" s="53" t="s">
        <v>183</v>
      </c>
      <c r="G7" s="53"/>
      <c r="H7" s="53"/>
      <c r="I7" s="53" t="s">
        <v>40</v>
      </c>
      <c r="J7" s="326">
        <f>SUMIF(SymbolSector[Symbol], A7, SymbolSector[Percent])</f>
        <v>1</v>
      </c>
      <c r="K7" s="134"/>
    </row>
    <row r="8" spans="1:11" ht="14.25" customHeight="1" x14ac:dyDescent="0.25">
      <c r="A8" s="53" t="s">
        <v>46</v>
      </c>
      <c r="B8" s="53" t="s">
        <v>47</v>
      </c>
      <c r="C8" s="53" t="s">
        <v>20</v>
      </c>
      <c r="D8" s="54">
        <v>2.9999999999999997E-4</v>
      </c>
      <c r="E8" s="53" t="s">
        <v>221</v>
      </c>
      <c r="F8" s="53" t="s">
        <v>21</v>
      </c>
      <c r="G8" s="53"/>
      <c r="H8" s="53"/>
      <c r="I8" s="53" t="s">
        <v>21</v>
      </c>
      <c r="J8" s="326">
        <f>SUMIF(SymbolSector[Symbol], A8, SymbolSector[Percent])</f>
        <v>1</v>
      </c>
      <c r="K8" s="134"/>
    </row>
    <row r="9" spans="1:11" x14ac:dyDescent="0.25">
      <c r="A9" s="53" t="s">
        <v>35</v>
      </c>
      <c r="B9" s="53" t="s">
        <v>36</v>
      </c>
      <c r="C9" s="53" t="s">
        <v>22</v>
      </c>
      <c r="D9" s="54">
        <v>0</v>
      </c>
      <c r="E9" s="53" t="s">
        <v>16</v>
      </c>
      <c r="F9" s="53" t="s">
        <v>21</v>
      </c>
      <c r="G9" s="53" t="s">
        <v>22</v>
      </c>
      <c r="H9" s="53"/>
      <c r="I9" s="53" t="s">
        <v>17</v>
      </c>
      <c r="J9" s="326">
        <f>SUMIF(SymbolSector[Symbol], A9, SymbolSector[Percent])</f>
        <v>1</v>
      </c>
      <c r="K9" s="134"/>
    </row>
    <row r="10" spans="1:11" x14ac:dyDescent="0.25">
      <c r="A10" s="53" t="s">
        <v>37</v>
      </c>
      <c r="B10" s="53" t="s">
        <v>36</v>
      </c>
      <c r="C10" s="53" t="s">
        <v>20</v>
      </c>
      <c r="D10" s="54">
        <v>0</v>
      </c>
      <c r="E10" s="53" t="s">
        <v>16</v>
      </c>
      <c r="F10" s="53" t="s">
        <v>216</v>
      </c>
      <c r="G10" s="53"/>
      <c r="H10" s="53"/>
      <c r="I10" s="53" t="s">
        <v>17</v>
      </c>
      <c r="J10" s="326">
        <f>SUMIF(SymbolSector[Symbol], A10, SymbolSector[Percent])</f>
        <v>1</v>
      </c>
      <c r="K10" s="134"/>
    </row>
    <row r="11" spans="1:11" x14ac:dyDescent="0.25">
      <c r="A11" s="55" t="s">
        <v>62</v>
      </c>
      <c r="B11" s="55" t="s">
        <v>50</v>
      </c>
      <c r="C11" s="55" t="s">
        <v>22</v>
      </c>
      <c r="D11" s="56">
        <v>1.8E-3</v>
      </c>
      <c r="E11" s="55" t="s">
        <v>23</v>
      </c>
      <c r="F11" s="55" t="s">
        <v>216</v>
      </c>
      <c r="G11" s="55"/>
      <c r="H11" s="55"/>
      <c r="I11" s="55" t="s">
        <v>23</v>
      </c>
      <c r="J11" s="326">
        <f>SUMIF(SymbolSector[Symbol], A11, SymbolSector[Percent])</f>
        <v>0.99999999999999989</v>
      </c>
      <c r="K11" s="134"/>
    </row>
    <row r="12" spans="1:11" x14ac:dyDescent="0.25">
      <c r="A12" s="55" t="s">
        <v>234</v>
      </c>
      <c r="B12" s="55" t="s">
        <v>184</v>
      </c>
      <c r="C12" s="55" t="s">
        <v>22</v>
      </c>
      <c r="D12" s="56">
        <v>4.0000000000000001E-3</v>
      </c>
      <c r="E12" s="55" t="s">
        <v>221</v>
      </c>
      <c r="F12" s="55" t="s">
        <v>21</v>
      </c>
      <c r="G12" s="55" t="s">
        <v>22</v>
      </c>
      <c r="H12" s="55"/>
      <c r="I12" s="55" t="s">
        <v>21</v>
      </c>
      <c r="J12" s="326">
        <f>SUMIF(SymbolSector[Symbol], A12, SymbolSector[Percent])</f>
        <v>1</v>
      </c>
      <c r="K12" s="134"/>
    </row>
    <row r="13" spans="1:11" x14ac:dyDescent="0.25">
      <c r="A13" s="134" t="s">
        <v>197</v>
      </c>
      <c r="B13" s="134" t="s">
        <v>198</v>
      </c>
      <c r="C13" s="134" t="s">
        <v>22</v>
      </c>
      <c r="D13" s="135">
        <v>0</v>
      </c>
      <c r="E13" s="134" t="s">
        <v>16</v>
      </c>
      <c r="F13" s="134" t="s">
        <v>16</v>
      </c>
      <c r="G13" s="134" t="s">
        <v>22</v>
      </c>
      <c r="H13" s="134"/>
      <c r="I13" s="134" t="s">
        <v>23</v>
      </c>
      <c r="J13" s="326">
        <f>SUMIF(SymbolSector[Symbol], A13, SymbolSector[Percent])</f>
        <v>1</v>
      </c>
      <c r="K13" s="134"/>
    </row>
  </sheetData>
  <conditionalFormatting sqref="A2:A13">
    <cfRule type="expression" dxfId="70" priority="495">
      <formula>OR(A2="",ISBLANK(A2))</formula>
    </cfRule>
    <cfRule type="duplicateValues" dxfId="69" priority="496"/>
  </conditionalFormatting>
  <dataValidations count="10">
    <dataValidation type="list" showDropDown="1" showInputMessage="1" showErrorMessage="1" sqref="A1" xr:uid="{00000000-0002-0000-0100-000000000000}">
      <formula1>"Symbol"</formula1>
    </dataValidation>
    <dataValidation type="list" showDropDown="1" showInputMessage="1" showErrorMessage="1" sqref="B1" xr:uid="{00000000-0002-0000-0100-000001000000}">
      <formula1>"SymbolName"</formula1>
    </dataValidation>
    <dataValidation type="list" showDropDown="1" showInputMessage="1" showErrorMessage="1" sqref="C1" xr:uid="{00000000-0002-0000-0100-000002000000}">
      <formula1>"Currency"</formula1>
    </dataValidation>
    <dataValidation type="list" showDropDown="1" showInputMessage="1" showErrorMessage="1" sqref="D1" xr:uid="{00000000-0002-0000-0100-000003000000}">
      <formula1>"MER"</formula1>
    </dataValidation>
    <dataValidation type="list" showDropDown="1" showInputMessage="1" showErrorMessage="1" sqref="E1" xr:uid="{00000000-0002-0000-0100-000004000000}">
      <formula1>"Allocation"</formula1>
    </dataValidation>
    <dataValidation type="list" showDropDown="1" showInputMessage="1" showErrorMessage="1" sqref="F1" xr:uid="{00000000-0002-0000-0100-000005000000}">
      <formula1>"SymbolGroup1"</formula1>
    </dataValidation>
    <dataValidation type="list" showDropDown="1" showInputMessage="1" showErrorMessage="1" sqref="G1" xr:uid="{00000000-0002-0000-0100-000006000000}">
      <formula1>"SymbolGroup2"</formula1>
    </dataValidation>
    <dataValidation type="list" showDropDown="1" showInputMessage="1" showErrorMessage="1" sqref="H1" xr:uid="{00000000-0002-0000-0100-000007000000}">
      <formula1>"SymbolGroup3"</formula1>
    </dataValidation>
    <dataValidation type="list" showDropDown="1" showInputMessage="1" showErrorMessage="1" sqref="I1" xr:uid="{00000000-0002-0000-0100-000008000000}">
      <formula1>"Region"</formula1>
    </dataValidation>
    <dataValidation type="decimal" allowBlank="1" showInputMessage="1" showErrorMessage="1" errorTitle="MER value error" error="MER value must be decimal number between 0.00% and 1.00%. Please enter % for values." promptTitle="Management Expense Ratio (MER)" prompt="Value between 0.00% and 100.0%._x000a_Stocks usually have value of 0.00%_x000a_ETFs usually have value between 0.01% and 0.75%_x000a_Mutual Funds usually have value between 1.00% and 3.00%" sqref="D2:D13" xr:uid="{00000000-0002-0000-0100-00000E000000}">
      <formula1>0</formula1>
      <formula2>1</formula2>
    </dataValidation>
  </dataValidations>
  <pageMargins left="0.7" right="0.7" top="0.75" bottom="0.75" header="0.3" footer="0.3"/>
  <pageSetup orientation="portrait" r:id="rId1"/>
  <legacy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2" id="{406E8F8B-FAAA-472A-8403-21907578C3FA}">
            <xm:f>AND(OR(COUNTIF('ReportCurrency'!$A$2:$A$99, C2)=0, C2=""), C2&lt;&gt;"Cash")</xm:f>
            <x14:dxf>
              <fill>
                <patternFill>
                  <bgColor rgb="FFFF0000"/>
                </patternFill>
              </fill>
            </x14:dxf>
          </x14:cfRule>
          <xm:sqref>C2:C13</xm:sqref>
        </x14:conditionalFormatting>
        <x14:conditionalFormatting xmlns:xm="http://schemas.microsoft.com/office/excel/2006/main">
          <x14:cfRule type="expression" priority="1" id="{12181DFF-5612-456A-AAA4-AD1AF3CBA320}">
            <xm:f>AND(OR(COUNTIF(Allocation!$A$2:$A$99, E2)=0, E2=""), E2&lt;&gt;"Cash")</xm:f>
            <x14:dxf>
              <fill>
                <patternFill>
                  <bgColor rgb="FFFF0000"/>
                </patternFill>
              </fill>
            </x14:dxf>
          </x14:cfRule>
          <xm:sqref>E2:E13</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BF1B31-C582-49CC-918B-1DCDF4AD12FE}">
  <dimension ref="A1:H66"/>
  <sheetViews>
    <sheetView zoomScaleNormal="100" workbookViewId="0">
      <selection activeCell="A2" sqref="A2"/>
    </sheetView>
  </sheetViews>
  <sheetFormatPr defaultRowHeight="15" x14ac:dyDescent="0.25"/>
  <cols>
    <col min="1" max="1" width="21" customWidth="1"/>
    <col min="2" max="2" width="16.85546875" customWidth="1"/>
    <col min="3" max="3" width="14.140625" style="270" customWidth="1"/>
    <col min="4" max="4" width="17.85546875" style="274" customWidth="1"/>
    <col min="7" max="7" width="22.5703125" customWidth="1"/>
    <col min="8" max="8" width="14.42578125" customWidth="1"/>
    <col min="9" max="9" width="12.7109375" bestFit="1" customWidth="1"/>
    <col min="10" max="10" width="12.5703125" bestFit="1" customWidth="1"/>
  </cols>
  <sheetData>
    <row r="1" spans="1:8" x14ac:dyDescent="0.25">
      <c r="A1" t="s">
        <v>0</v>
      </c>
      <c r="B1" t="s">
        <v>10</v>
      </c>
      <c r="C1" s="270" t="s">
        <v>11</v>
      </c>
      <c r="D1" s="274" t="s">
        <v>12</v>
      </c>
      <c r="G1" t="s">
        <v>214</v>
      </c>
    </row>
    <row r="2" spans="1:8" x14ac:dyDescent="0.25">
      <c r="A2" t="s">
        <v>14</v>
      </c>
      <c r="B2" t="s">
        <v>14</v>
      </c>
      <c r="C2" s="248">
        <v>1</v>
      </c>
      <c r="D2" s="274" t="str">
        <f>VLOOKUP(SymbolSector[[#This Row],[Sector]], SymbolSectorSensitivity[#All], 2, FALSE)</f>
        <v>Defensive</v>
      </c>
      <c r="G2" t="s">
        <v>215</v>
      </c>
    </row>
    <row r="3" spans="1:8" x14ac:dyDescent="0.25">
      <c r="A3" t="s">
        <v>187</v>
      </c>
      <c r="B3" t="s">
        <v>18</v>
      </c>
      <c r="C3" s="248">
        <v>1</v>
      </c>
      <c r="D3" s="274" t="str">
        <f>VLOOKUP(SymbolSector[[#This Row],[Sector]], SymbolSectorSensitivity[#All], 2, FALSE)</f>
        <v>Other</v>
      </c>
      <c r="G3" t="s">
        <v>10</v>
      </c>
      <c r="H3" t="s">
        <v>12</v>
      </c>
    </row>
    <row r="4" spans="1:8" x14ac:dyDescent="0.25">
      <c r="A4" t="s">
        <v>188</v>
      </c>
      <c r="B4" t="s">
        <v>18</v>
      </c>
      <c r="C4" s="248">
        <v>1</v>
      </c>
      <c r="D4" s="274" t="str">
        <f>VLOOKUP(SymbolSector[[#This Row],[Sector]], SymbolSectorSensitivity[#All], 2, FALSE)</f>
        <v>Other</v>
      </c>
      <c r="G4" t="s">
        <v>14</v>
      </c>
      <c r="H4" t="s">
        <v>32</v>
      </c>
    </row>
    <row r="5" spans="1:8" x14ac:dyDescent="0.25">
      <c r="A5" t="s">
        <v>185</v>
      </c>
      <c r="B5" t="s">
        <v>18</v>
      </c>
      <c r="C5" s="248">
        <v>1</v>
      </c>
      <c r="D5" s="274" t="str">
        <f>VLOOKUP(SymbolSector[[#This Row],[Sector]], SymbolSectorSensitivity[#All], 2, FALSE)</f>
        <v>Other</v>
      </c>
      <c r="G5" t="s">
        <v>38</v>
      </c>
      <c r="H5" t="s">
        <v>25</v>
      </c>
    </row>
    <row r="6" spans="1:8" x14ac:dyDescent="0.25">
      <c r="A6" t="s">
        <v>35</v>
      </c>
      <c r="B6" t="s">
        <v>18</v>
      </c>
      <c r="C6" s="248">
        <v>1</v>
      </c>
      <c r="D6" s="274" t="str">
        <f>VLOOKUP(SymbolSector[[#This Row],[Sector]], SymbolSectorSensitivity[#All], 2, FALSE)</f>
        <v>Other</v>
      </c>
      <c r="G6" t="s">
        <v>30</v>
      </c>
      <c r="H6" t="s">
        <v>29</v>
      </c>
    </row>
    <row r="7" spans="1:8" x14ac:dyDescent="0.25">
      <c r="A7" t="s">
        <v>37</v>
      </c>
      <c r="B7" t="s">
        <v>18</v>
      </c>
      <c r="C7" s="248">
        <v>1</v>
      </c>
      <c r="D7" s="274" t="str">
        <f>VLOOKUP(SymbolSector[[#This Row],[Sector]], SymbolSectorSensitivity[#All], 2, FALSE)</f>
        <v>Other</v>
      </c>
      <c r="G7" t="s">
        <v>39</v>
      </c>
      <c r="H7" t="s">
        <v>32</v>
      </c>
    </row>
    <row r="8" spans="1:8" x14ac:dyDescent="0.25">
      <c r="A8" t="s">
        <v>44</v>
      </c>
      <c r="B8" t="s">
        <v>38</v>
      </c>
      <c r="C8" s="248">
        <v>5.4699999999999999E-2</v>
      </c>
      <c r="D8" s="274" t="str">
        <f>VLOOKUP(SymbolSector[[#This Row],[Sector]], SymbolSectorSensitivity[#All], 2, FALSE)</f>
        <v>Sensitive</v>
      </c>
      <c r="G8" t="s">
        <v>26</v>
      </c>
      <c r="H8" t="s">
        <v>25</v>
      </c>
    </row>
    <row r="9" spans="1:8" x14ac:dyDescent="0.25">
      <c r="A9" t="s">
        <v>44</v>
      </c>
      <c r="B9" t="s">
        <v>30</v>
      </c>
      <c r="C9" s="248">
        <v>0.11840000000000001</v>
      </c>
      <c r="D9" s="274" t="str">
        <f>VLOOKUP(SymbolSector[[#This Row],[Sector]], SymbolSectorSensitivity[#All], 2, FALSE)</f>
        <v>Cyclical</v>
      </c>
      <c r="G9" t="s">
        <v>28</v>
      </c>
      <c r="H9" t="s">
        <v>29</v>
      </c>
    </row>
    <row r="10" spans="1:8" x14ac:dyDescent="0.25">
      <c r="A10" t="s">
        <v>44</v>
      </c>
      <c r="B10" t="s">
        <v>39</v>
      </c>
      <c r="C10" s="248">
        <v>0.10879999999999999</v>
      </c>
      <c r="D10" s="274" t="str">
        <f>VLOOKUP(SymbolSector[[#This Row],[Sector]], SymbolSectorSensitivity[#All], 2, FALSE)</f>
        <v>Defensive</v>
      </c>
      <c r="G10" t="s">
        <v>64</v>
      </c>
      <c r="H10" t="s">
        <v>32</v>
      </c>
    </row>
    <row r="11" spans="1:8" x14ac:dyDescent="0.25">
      <c r="A11" t="s">
        <v>44</v>
      </c>
      <c r="B11" t="s">
        <v>26</v>
      </c>
      <c r="C11" s="248">
        <v>6.6500000000000004E-2</v>
      </c>
      <c r="D11" s="274" t="str">
        <f>VLOOKUP(SymbolSector[[#This Row],[Sector]], SymbolSectorSensitivity[#All], 2, FALSE)</f>
        <v>Sensitive</v>
      </c>
      <c r="G11" t="s">
        <v>31</v>
      </c>
      <c r="H11" t="s">
        <v>32</v>
      </c>
    </row>
    <row r="12" spans="1:8" x14ac:dyDescent="0.25">
      <c r="A12" t="s">
        <v>44</v>
      </c>
      <c r="B12" t="s">
        <v>28</v>
      </c>
      <c r="C12" s="248">
        <v>0.2157</v>
      </c>
      <c r="D12" s="274" t="str">
        <f>VLOOKUP(SymbolSector[[#This Row],[Sector]], SymbolSectorSensitivity[#All], 2, FALSE)</f>
        <v>Cyclical</v>
      </c>
      <c r="G12" t="s">
        <v>27</v>
      </c>
      <c r="H12" t="s">
        <v>25</v>
      </c>
    </row>
    <row r="13" spans="1:8" x14ac:dyDescent="0.25">
      <c r="A13" t="s">
        <v>44</v>
      </c>
      <c r="B13" t="s">
        <v>31</v>
      </c>
      <c r="C13" s="248">
        <v>9.7000000000000003E-2</v>
      </c>
      <c r="D13" s="274" t="str">
        <f>VLOOKUP(SymbolSector[[#This Row],[Sector]], SymbolSectorSensitivity[#All], 2, FALSE)</f>
        <v>Defensive</v>
      </c>
      <c r="G13" t="s">
        <v>33</v>
      </c>
      <c r="H13" t="s">
        <v>29</v>
      </c>
    </row>
    <row r="14" spans="1:8" x14ac:dyDescent="0.25">
      <c r="A14" t="s">
        <v>44</v>
      </c>
      <c r="B14" t="s">
        <v>27</v>
      </c>
      <c r="C14" s="248">
        <v>0.1135</v>
      </c>
      <c r="D14" s="274" t="str">
        <f>VLOOKUP(SymbolSector[[#This Row],[Sector]], SymbolSectorSensitivity[#All], 2, FALSE)</f>
        <v>Sensitive</v>
      </c>
      <c r="G14" t="s">
        <v>18</v>
      </c>
      <c r="H14" t="s">
        <v>18</v>
      </c>
    </row>
    <row r="15" spans="1:8" x14ac:dyDescent="0.25">
      <c r="A15" t="s">
        <v>44</v>
      </c>
      <c r="B15" t="s">
        <v>33</v>
      </c>
      <c r="C15" s="248">
        <v>9.1499999999999998E-2</v>
      </c>
      <c r="D15" s="274" t="str">
        <f>VLOOKUP(SymbolSector[[#This Row],[Sector]], SymbolSectorSensitivity[#All], 2, FALSE)</f>
        <v>Cyclical</v>
      </c>
      <c r="G15" t="s">
        <v>41</v>
      </c>
      <c r="H15" t="s">
        <v>29</v>
      </c>
    </row>
    <row r="16" spans="1:8" x14ac:dyDescent="0.25">
      <c r="A16" t="s">
        <v>44</v>
      </c>
      <c r="B16" t="s">
        <v>41</v>
      </c>
      <c r="C16" s="248">
        <v>2.86E-2</v>
      </c>
      <c r="D16" s="274" t="str">
        <f>VLOOKUP(SymbolSector[[#This Row],[Sector]], SymbolSectorSensitivity[#All], 2, FALSE)</f>
        <v>Cyclical</v>
      </c>
      <c r="G16" t="s">
        <v>24</v>
      </c>
      <c r="H16" t="s">
        <v>25</v>
      </c>
    </row>
    <row r="17" spans="1:8" x14ac:dyDescent="0.25">
      <c r="A17" t="s">
        <v>44</v>
      </c>
      <c r="B17" t="s">
        <v>24</v>
      </c>
      <c r="C17" s="248">
        <v>6.4399999999999999E-2</v>
      </c>
      <c r="D17" s="274" t="str">
        <f>VLOOKUP(SymbolSector[[#This Row],[Sector]], SymbolSectorSensitivity[#All], 2, FALSE)</f>
        <v>Sensitive</v>
      </c>
      <c r="G17" t="s">
        <v>42</v>
      </c>
      <c r="H17" t="s">
        <v>32</v>
      </c>
    </row>
    <row r="18" spans="1:8" x14ac:dyDescent="0.25">
      <c r="A18" t="s">
        <v>44</v>
      </c>
      <c r="B18" t="s">
        <v>42</v>
      </c>
      <c r="C18" s="248">
        <v>4.0899999999999999E-2</v>
      </c>
      <c r="D18" s="274" t="str">
        <f>VLOOKUP(SymbolSector[[#This Row],[Sector]], SymbolSectorSensitivity[#All], 2, FALSE)</f>
        <v>Defensive</v>
      </c>
    </row>
    <row r="19" spans="1:8" x14ac:dyDescent="0.25">
      <c r="A19" t="s">
        <v>46</v>
      </c>
      <c r="B19" t="s">
        <v>38</v>
      </c>
      <c r="C19" s="248">
        <v>3.8300000000000001E-2</v>
      </c>
      <c r="D19" s="274" t="str">
        <f>VLOOKUP(SymbolSector[[#This Row],[Sector]], SymbolSectorSensitivity[#All], 2, FALSE)</f>
        <v>Sensitive</v>
      </c>
    </row>
    <row r="20" spans="1:8" x14ac:dyDescent="0.25">
      <c r="A20" t="s">
        <v>46</v>
      </c>
      <c r="B20" t="s">
        <v>30</v>
      </c>
      <c r="C20" s="248">
        <v>0.1125</v>
      </c>
      <c r="D20" s="274" t="str">
        <f>VLOOKUP(SymbolSector[[#This Row],[Sector]], SymbolSectorSensitivity[#All], 2, FALSE)</f>
        <v>Cyclical</v>
      </c>
    </row>
    <row r="21" spans="1:8" x14ac:dyDescent="0.25">
      <c r="A21" t="s">
        <v>46</v>
      </c>
      <c r="B21" t="s">
        <v>39</v>
      </c>
      <c r="C21" s="248">
        <v>0.108</v>
      </c>
      <c r="D21" s="274" t="str">
        <f>VLOOKUP(SymbolSector[[#This Row],[Sector]], SymbolSectorSensitivity[#All], 2, FALSE)</f>
        <v>Defensive</v>
      </c>
    </row>
    <row r="22" spans="1:8" x14ac:dyDescent="0.25">
      <c r="A22" t="s">
        <v>46</v>
      </c>
      <c r="B22" t="s">
        <v>26</v>
      </c>
      <c r="C22" s="248">
        <v>0.10349999999999999</v>
      </c>
      <c r="D22" s="274" t="str">
        <f>VLOOKUP(SymbolSector[[#This Row],[Sector]], SymbolSectorSensitivity[#All], 2, FALSE)</f>
        <v>Sensitive</v>
      </c>
    </row>
    <row r="23" spans="1:8" x14ac:dyDescent="0.25">
      <c r="A23" t="s">
        <v>46</v>
      </c>
      <c r="B23" t="s">
        <v>28</v>
      </c>
      <c r="C23" s="248">
        <v>0.15240000000000001</v>
      </c>
      <c r="D23" s="274" t="str">
        <f>VLOOKUP(SymbolSector[[#This Row],[Sector]], SymbolSectorSensitivity[#All], 2, FALSE)</f>
        <v>Cyclical</v>
      </c>
    </row>
    <row r="24" spans="1:8" x14ac:dyDescent="0.25">
      <c r="A24" t="s">
        <v>46</v>
      </c>
      <c r="B24" t="s">
        <v>31</v>
      </c>
      <c r="C24" s="248">
        <v>0.12709999999999999</v>
      </c>
      <c r="D24" s="274" t="str">
        <f>VLOOKUP(SymbolSector[[#This Row],[Sector]], SymbolSectorSensitivity[#All], 2, FALSE)</f>
        <v>Defensive</v>
      </c>
    </row>
    <row r="25" spans="1:8" x14ac:dyDescent="0.25">
      <c r="A25" t="s">
        <v>46</v>
      </c>
      <c r="B25" t="s">
        <v>27</v>
      </c>
      <c r="C25" s="248">
        <v>0.11609999999999999</v>
      </c>
      <c r="D25" s="274" t="str">
        <f>VLOOKUP(SymbolSector[[#This Row],[Sector]], SymbolSectorSensitivity[#All], 2, FALSE)</f>
        <v>Sensitive</v>
      </c>
    </row>
    <row r="26" spans="1:8" x14ac:dyDescent="0.25">
      <c r="A26" t="s">
        <v>46</v>
      </c>
      <c r="B26" t="s">
        <v>33</v>
      </c>
      <c r="C26" s="248">
        <v>3.27E-2</v>
      </c>
      <c r="D26" s="274" t="str">
        <f>VLOOKUP(SymbolSector[[#This Row],[Sector]], SymbolSectorSensitivity[#All], 2, FALSE)</f>
        <v>Cyclical</v>
      </c>
    </row>
    <row r="27" spans="1:8" x14ac:dyDescent="0.25">
      <c r="A27" t="s">
        <v>46</v>
      </c>
      <c r="B27" t="s">
        <v>18</v>
      </c>
      <c r="C27" s="248">
        <v>1E-4</v>
      </c>
      <c r="D27" s="274" t="str">
        <f>VLOOKUP(SymbolSector[[#This Row],[Sector]], SymbolSectorSensitivity[#All], 2, FALSE)</f>
        <v>Other</v>
      </c>
    </row>
    <row r="28" spans="1:8" x14ac:dyDescent="0.25">
      <c r="A28" t="s">
        <v>46</v>
      </c>
      <c r="B28" t="s">
        <v>41</v>
      </c>
      <c r="C28" s="248">
        <v>1.67E-2</v>
      </c>
      <c r="D28" s="274" t="str">
        <f>VLOOKUP(SymbolSector[[#This Row],[Sector]], SymbolSectorSensitivity[#All], 2, FALSE)</f>
        <v>Cyclical</v>
      </c>
    </row>
    <row r="29" spans="1:8" x14ac:dyDescent="0.25">
      <c r="A29" t="s">
        <v>46</v>
      </c>
      <c r="B29" t="s">
        <v>24</v>
      </c>
      <c r="C29" s="248">
        <v>0.16470000000000001</v>
      </c>
      <c r="D29" s="274" t="str">
        <f>VLOOKUP(SymbolSector[[#This Row],[Sector]], SymbolSectorSensitivity[#All], 2, FALSE)</f>
        <v>Sensitive</v>
      </c>
    </row>
    <row r="30" spans="1:8" x14ac:dyDescent="0.25">
      <c r="A30" t="s">
        <v>46</v>
      </c>
      <c r="B30" t="s">
        <v>42</v>
      </c>
      <c r="C30" s="248">
        <v>2.7900000000000001E-2</v>
      </c>
      <c r="D30" s="274" t="str">
        <f>VLOOKUP(SymbolSector[[#This Row],[Sector]], SymbolSectorSensitivity[#All], 2, FALSE)</f>
        <v>Defensive</v>
      </c>
    </row>
    <row r="31" spans="1:8" x14ac:dyDescent="0.25">
      <c r="A31" t="s">
        <v>48</v>
      </c>
      <c r="B31" t="s">
        <v>38</v>
      </c>
      <c r="C31" s="248">
        <v>0.1069</v>
      </c>
      <c r="D31" s="274" t="str">
        <f>VLOOKUP(SymbolSector[[#This Row],[Sector]], SymbolSectorSensitivity[#All], 2, FALSE)</f>
        <v>Sensitive</v>
      </c>
    </row>
    <row r="32" spans="1:8" x14ac:dyDescent="0.25">
      <c r="A32" t="s">
        <v>48</v>
      </c>
      <c r="B32" t="s">
        <v>30</v>
      </c>
      <c r="C32" s="248">
        <v>7.9200000000000007E-2</v>
      </c>
      <c r="D32" s="274" t="str">
        <f>VLOOKUP(SymbolSector[[#This Row],[Sector]], SymbolSectorSensitivity[#All], 2, FALSE)</f>
        <v>Cyclical</v>
      </c>
    </row>
    <row r="33" spans="1:4" x14ac:dyDescent="0.25">
      <c r="A33" t="s">
        <v>48</v>
      </c>
      <c r="B33" t="s">
        <v>39</v>
      </c>
      <c r="C33" s="248">
        <v>9.0700000000000003E-2</v>
      </c>
      <c r="D33" s="274" t="str">
        <f>VLOOKUP(SymbolSector[[#This Row],[Sector]], SymbolSectorSensitivity[#All], 2, FALSE)</f>
        <v>Defensive</v>
      </c>
    </row>
    <row r="34" spans="1:4" x14ac:dyDescent="0.25">
      <c r="A34" t="s">
        <v>48</v>
      </c>
      <c r="B34" t="s">
        <v>26</v>
      </c>
      <c r="C34" s="248">
        <v>0.11360000000000001</v>
      </c>
      <c r="D34" s="274" t="str">
        <f>VLOOKUP(SymbolSector[[#This Row],[Sector]], SymbolSectorSensitivity[#All], 2, FALSE)</f>
        <v>Sensitive</v>
      </c>
    </row>
    <row r="35" spans="1:4" x14ac:dyDescent="0.25">
      <c r="A35" t="s">
        <v>48</v>
      </c>
      <c r="B35" t="s">
        <v>28</v>
      </c>
      <c r="C35" s="248">
        <v>0.2666</v>
      </c>
      <c r="D35" s="274" t="str">
        <f>VLOOKUP(SymbolSector[[#This Row],[Sector]], SymbolSectorSensitivity[#All], 2, FALSE)</f>
        <v>Cyclical</v>
      </c>
    </row>
    <row r="36" spans="1:4" x14ac:dyDescent="0.25">
      <c r="A36" t="s">
        <v>48</v>
      </c>
      <c r="B36" t="s">
        <v>31</v>
      </c>
      <c r="C36" s="248">
        <v>1.6299999999999999E-2</v>
      </c>
      <c r="D36" s="274" t="str">
        <f>VLOOKUP(SymbolSector[[#This Row],[Sector]], SymbolSectorSensitivity[#All], 2, FALSE)</f>
        <v>Defensive</v>
      </c>
    </row>
    <row r="37" spans="1:4" x14ac:dyDescent="0.25">
      <c r="A37" t="s">
        <v>48</v>
      </c>
      <c r="B37" t="s">
        <v>27</v>
      </c>
      <c r="C37" s="248">
        <v>5.16E-2</v>
      </c>
      <c r="D37" s="274" t="str">
        <f>VLOOKUP(SymbolSector[[#This Row],[Sector]], SymbolSectorSensitivity[#All], 2, FALSE)</f>
        <v>Sensitive</v>
      </c>
    </row>
    <row r="38" spans="1:4" x14ac:dyDescent="0.25">
      <c r="A38" t="s">
        <v>48</v>
      </c>
      <c r="B38" t="s">
        <v>33</v>
      </c>
      <c r="C38" s="248">
        <v>9.2799999999999994E-2</v>
      </c>
      <c r="D38" s="274" t="str">
        <f>VLOOKUP(SymbolSector[[#This Row],[Sector]], SymbolSectorSensitivity[#All], 2, FALSE)</f>
        <v>Cyclical</v>
      </c>
    </row>
    <row r="39" spans="1:4" x14ac:dyDescent="0.25">
      <c r="A39" t="s">
        <v>48</v>
      </c>
      <c r="B39" t="s">
        <v>18</v>
      </c>
      <c r="C39" s="248">
        <v>-2.0000000000000001E-4</v>
      </c>
      <c r="D39" s="274" t="str">
        <f>VLOOKUP(SymbolSector[[#This Row],[Sector]], SymbolSectorSensitivity[#All], 2, FALSE)</f>
        <v>Other</v>
      </c>
    </row>
    <row r="40" spans="1:4" x14ac:dyDescent="0.25">
      <c r="A40" t="s">
        <v>48</v>
      </c>
      <c r="B40" t="s">
        <v>41</v>
      </c>
      <c r="C40" s="248">
        <v>2.5499999999999998E-2</v>
      </c>
      <c r="D40" s="274" t="str">
        <f>VLOOKUP(SymbolSector[[#This Row],[Sector]], SymbolSectorSensitivity[#All], 2, FALSE)</f>
        <v>Cyclical</v>
      </c>
    </row>
    <row r="41" spans="1:4" x14ac:dyDescent="0.25">
      <c r="A41" t="s">
        <v>48</v>
      </c>
      <c r="B41" t="s">
        <v>24</v>
      </c>
      <c r="C41" s="248">
        <v>0.11799999999999999</v>
      </c>
      <c r="D41" s="274" t="str">
        <f>VLOOKUP(SymbolSector[[#This Row],[Sector]], SymbolSectorSensitivity[#All], 2, FALSE)</f>
        <v>Sensitive</v>
      </c>
    </row>
    <row r="42" spans="1:4" x14ac:dyDescent="0.25">
      <c r="A42" t="s">
        <v>48</v>
      </c>
      <c r="B42" t="s">
        <v>42</v>
      </c>
      <c r="C42" s="248">
        <v>3.9E-2</v>
      </c>
      <c r="D42" s="274" t="str">
        <f>VLOOKUP(SymbolSector[[#This Row],[Sector]], SymbolSectorSensitivity[#All], 2, FALSE)</f>
        <v>Defensive</v>
      </c>
    </row>
    <row r="43" spans="1:4" x14ac:dyDescent="0.25">
      <c r="A43" t="s">
        <v>62</v>
      </c>
      <c r="B43" t="s">
        <v>38</v>
      </c>
      <c r="C43" s="248">
        <v>6.9699999999999998E-2</v>
      </c>
      <c r="D43" s="274" t="str">
        <f>VLOOKUP(SymbolSector[[#This Row],[Sector]], SymbolSectorSensitivity[#All], 2, FALSE)</f>
        <v>Sensitive</v>
      </c>
    </row>
    <row r="44" spans="1:4" x14ac:dyDescent="0.25">
      <c r="A44" t="s">
        <v>62</v>
      </c>
      <c r="B44" t="s">
        <v>30</v>
      </c>
      <c r="C44" s="248">
        <v>4.6899999999999997E-2</v>
      </c>
      <c r="D44" s="274" t="str">
        <f>VLOOKUP(SymbolSector[[#This Row],[Sector]], SymbolSectorSensitivity[#All], 2, FALSE)</f>
        <v>Cyclical</v>
      </c>
    </row>
    <row r="45" spans="1:4" x14ac:dyDescent="0.25">
      <c r="A45" t="s">
        <v>62</v>
      </c>
      <c r="B45" t="s">
        <v>39</v>
      </c>
      <c r="C45" s="248">
        <v>2.5399999999999999E-2</v>
      </c>
      <c r="D45" s="274" t="str">
        <f>VLOOKUP(SymbolSector[[#This Row],[Sector]], SymbolSectorSensitivity[#All], 2, FALSE)</f>
        <v>Defensive</v>
      </c>
    </row>
    <row r="46" spans="1:4" x14ac:dyDescent="0.25">
      <c r="A46" t="s">
        <v>62</v>
      </c>
      <c r="B46" t="s">
        <v>26</v>
      </c>
      <c r="C46" s="248">
        <v>0.22819999999999999</v>
      </c>
      <c r="D46" s="274" t="str">
        <f>VLOOKUP(SymbolSector[[#This Row],[Sector]], SymbolSectorSensitivity[#All], 2, FALSE)</f>
        <v>Sensitive</v>
      </c>
    </row>
    <row r="47" spans="1:4" x14ac:dyDescent="0.25">
      <c r="A47" t="s">
        <v>62</v>
      </c>
      <c r="B47" t="s">
        <v>28</v>
      </c>
      <c r="C47" s="248">
        <v>0.35099999999999998</v>
      </c>
      <c r="D47" s="274" t="str">
        <f>VLOOKUP(SymbolSector[[#This Row],[Sector]], SymbolSectorSensitivity[#All], 2, FALSE)</f>
        <v>Cyclical</v>
      </c>
    </row>
    <row r="48" spans="1:4" x14ac:dyDescent="0.25">
      <c r="A48" t="s">
        <v>62</v>
      </c>
      <c r="B48" t="s">
        <v>31</v>
      </c>
      <c r="C48" s="248">
        <v>3.9699999999999999E-2</v>
      </c>
      <c r="D48" s="274" t="str">
        <f>VLOOKUP(SymbolSector[[#This Row],[Sector]], SymbolSectorSensitivity[#All], 2, FALSE)</f>
        <v>Defensive</v>
      </c>
    </row>
    <row r="49" spans="1:4" x14ac:dyDescent="0.25">
      <c r="A49" t="s">
        <v>62</v>
      </c>
      <c r="B49" t="s">
        <v>27</v>
      </c>
      <c r="C49" s="248">
        <v>8.1799999999999998E-2</v>
      </c>
      <c r="D49" s="274" t="str">
        <f>VLOOKUP(SymbolSector[[#This Row],[Sector]], SymbolSectorSensitivity[#All], 2, FALSE)</f>
        <v>Sensitive</v>
      </c>
    </row>
    <row r="50" spans="1:4" x14ac:dyDescent="0.25">
      <c r="A50" t="s">
        <v>62</v>
      </c>
      <c r="B50" t="s">
        <v>33</v>
      </c>
      <c r="C50" s="248">
        <v>0.11899999999999999</v>
      </c>
      <c r="D50" s="274" t="str">
        <f>VLOOKUP(SymbolSector[[#This Row],[Sector]], SymbolSectorSensitivity[#All], 2, FALSE)</f>
        <v>Cyclical</v>
      </c>
    </row>
    <row r="51" spans="1:4" x14ac:dyDescent="0.25">
      <c r="A51" t="s">
        <v>62</v>
      </c>
      <c r="B51" t="s">
        <v>41</v>
      </c>
      <c r="C51" s="248">
        <v>1.9E-2</v>
      </c>
      <c r="D51" s="274" t="str">
        <f>VLOOKUP(SymbolSector[[#This Row],[Sector]], SymbolSectorSensitivity[#All], 2, FALSE)</f>
        <v>Cyclical</v>
      </c>
    </row>
    <row r="52" spans="1:4" x14ac:dyDescent="0.25">
      <c r="A52" t="s">
        <v>62</v>
      </c>
      <c r="B52" t="s">
        <v>24</v>
      </c>
      <c r="C52" s="248">
        <v>1.11E-2</v>
      </c>
      <c r="D52" s="274" t="str">
        <f>VLOOKUP(SymbolSector[[#This Row],[Sector]], SymbolSectorSensitivity[#All], 2, FALSE)</f>
        <v>Sensitive</v>
      </c>
    </row>
    <row r="53" spans="1:4" x14ac:dyDescent="0.25">
      <c r="A53" t="s">
        <v>62</v>
      </c>
      <c r="B53" t="s">
        <v>42</v>
      </c>
      <c r="C53" s="248">
        <v>8.2000000000000007E-3</v>
      </c>
      <c r="D53" s="274" t="str">
        <f>VLOOKUP(SymbolSector[[#This Row],[Sector]], SymbolSectorSensitivity[#All], 2, FALSE)</f>
        <v>Defensive</v>
      </c>
    </row>
    <row r="54" spans="1:4" x14ac:dyDescent="0.25">
      <c r="A54" t="s">
        <v>234</v>
      </c>
      <c r="B54" t="s">
        <v>38</v>
      </c>
      <c r="C54" s="248">
        <v>0.04</v>
      </c>
      <c r="D54" s="274" t="str">
        <f>VLOOKUP(SymbolSector[[#This Row],[Sector]], SymbolSectorSensitivity[#All], 2, FALSE)</f>
        <v>Sensitive</v>
      </c>
    </row>
    <row r="55" spans="1:4" x14ac:dyDescent="0.25">
      <c r="A55" t="s">
        <v>234</v>
      </c>
      <c r="B55" t="s">
        <v>30</v>
      </c>
      <c r="C55" s="248">
        <v>0.11</v>
      </c>
      <c r="D55" s="274" t="str">
        <f>VLOOKUP(SymbolSector[[#This Row],[Sector]], SymbolSectorSensitivity[#All], 2, FALSE)</f>
        <v>Cyclical</v>
      </c>
    </row>
    <row r="56" spans="1:4" x14ac:dyDescent="0.25">
      <c r="A56" t="s">
        <v>234</v>
      </c>
      <c r="B56" t="s">
        <v>39</v>
      </c>
      <c r="C56" s="248">
        <v>0.11</v>
      </c>
      <c r="D56" s="274" t="str">
        <f>VLOOKUP(SymbolSector[[#This Row],[Sector]], SymbolSectorSensitivity[#All], 2, FALSE)</f>
        <v>Defensive</v>
      </c>
    </row>
    <row r="57" spans="1:4" x14ac:dyDescent="0.25">
      <c r="A57" t="s">
        <v>234</v>
      </c>
      <c r="B57" t="s">
        <v>26</v>
      </c>
      <c r="C57" s="248">
        <v>0.1</v>
      </c>
      <c r="D57" s="274" t="str">
        <f>VLOOKUP(SymbolSector[[#This Row],[Sector]], SymbolSectorSensitivity[#All], 2, FALSE)</f>
        <v>Sensitive</v>
      </c>
    </row>
    <row r="58" spans="1:4" x14ac:dyDescent="0.25">
      <c r="A58" t="s">
        <v>234</v>
      </c>
      <c r="B58" t="s">
        <v>28</v>
      </c>
      <c r="C58" s="248">
        <v>0.15</v>
      </c>
      <c r="D58" s="274" t="str">
        <f>VLOOKUP(SymbolSector[[#This Row],[Sector]], SymbolSectorSensitivity[#All], 2, FALSE)</f>
        <v>Cyclical</v>
      </c>
    </row>
    <row r="59" spans="1:4" x14ac:dyDescent="0.25">
      <c r="A59" t="s">
        <v>234</v>
      </c>
      <c r="B59" t="s">
        <v>31</v>
      </c>
      <c r="C59" s="248">
        <v>0.13</v>
      </c>
      <c r="D59" s="274" t="str">
        <f>VLOOKUP(SymbolSector[[#This Row],[Sector]], SymbolSectorSensitivity[#All], 2, FALSE)</f>
        <v>Defensive</v>
      </c>
    </row>
    <row r="60" spans="1:4" x14ac:dyDescent="0.25">
      <c r="A60" t="s">
        <v>234</v>
      </c>
      <c r="B60" t="s">
        <v>27</v>
      </c>
      <c r="C60" s="248">
        <v>0.12</v>
      </c>
      <c r="D60" s="274" t="str">
        <f>VLOOKUP(SymbolSector[[#This Row],[Sector]], SymbolSectorSensitivity[#All], 2, FALSE)</f>
        <v>Sensitive</v>
      </c>
    </row>
    <row r="61" spans="1:4" x14ac:dyDescent="0.25">
      <c r="A61" t="s">
        <v>234</v>
      </c>
      <c r="B61" t="s">
        <v>33</v>
      </c>
      <c r="C61" s="248">
        <v>0.03</v>
      </c>
      <c r="D61" s="274" t="str">
        <f>VLOOKUP(SymbolSector[[#This Row],[Sector]], SymbolSectorSensitivity[#All], 2, FALSE)</f>
        <v>Cyclical</v>
      </c>
    </row>
    <row r="62" spans="1:4" x14ac:dyDescent="0.25">
      <c r="A62" t="s">
        <v>234</v>
      </c>
      <c r="B62" t="s">
        <v>18</v>
      </c>
      <c r="C62" s="248">
        <v>1E-4</v>
      </c>
      <c r="D62" s="274" t="str">
        <f>VLOOKUP(SymbolSector[[#This Row],[Sector]], SymbolSectorSensitivity[#All], 2, FALSE)</f>
        <v>Other</v>
      </c>
    </row>
    <row r="63" spans="1:4" x14ac:dyDescent="0.25">
      <c r="A63" t="s">
        <v>234</v>
      </c>
      <c r="B63" t="s">
        <v>41</v>
      </c>
      <c r="C63" s="248">
        <v>0.02</v>
      </c>
      <c r="D63" s="274" t="str">
        <f>VLOOKUP(SymbolSector[[#This Row],[Sector]], SymbolSectorSensitivity[#All], 2, FALSE)</f>
        <v>Cyclical</v>
      </c>
    </row>
    <row r="64" spans="1:4" x14ac:dyDescent="0.25">
      <c r="A64" t="s">
        <v>234</v>
      </c>
      <c r="B64" t="s">
        <v>24</v>
      </c>
      <c r="C64" s="248">
        <v>0.15989999999999999</v>
      </c>
      <c r="D64" s="274" t="str">
        <f>VLOOKUP(SymbolSector[[#This Row],[Sector]], SymbolSectorSensitivity[#All], 2, FALSE)</f>
        <v>Sensitive</v>
      </c>
    </row>
    <row r="65" spans="1:4" x14ac:dyDescent="0.25">
      <c r="A65" t="s">
        <v>234</v>
      </c>
      <c r="B65" t="s">
        <v>42</v>
      </c>
      <c r="C65" s="248">
        <v>0.03</v>
      </c>
      <c r="D65" s="274" t="str">
        <f>VLOOKUP(SymbolSector[[#This Row],[Sector]], SymbolSectorSensitivity[#All], 2, FALSE)</f>
        <v>Defensive</v>
      </c>
    </row>
    <row r="66" spans="1:4" x14ac:dyDescent="0.25">
      <c r="A66" s="159" t="s">
        <v>197</v>
      </c>
      <c r="B66" s="159" t="s">
        <v>14</v>
      </c>
      <c r="C66" s="273">
        <v>1</v>
      </c>
      <c r="D66" s="274" t="str">
        <f>VLOOKUP(SymbolSector[[#This Row],[Sector]], SymbolSectorSensitivity[#All], 2, FALSE)</f>
        <v>Defensive</v>
      </c>
    </row>
  </sheetData>
  <conditionalFormatting sqref="B2:B66">
    <cfRule type="expression" dxfId="55" priority="1">
      <formula>OR(COUNTIF($G$4:$G$999, B2)=0, B2="")</formula>
    </cfRule>
  </conditionalFormatting>
  <dataValidations count="5">
    <dataValidation type="decimal" allowBlank="1" showInputMessage="1" showErrorMessage="1" errorTitle="Percent value error" error="Value should be decimal number between -0.0001 and 1.0 or -0.01% and 100% (if you enter %)" promptTitle="Symbol Sector Percent" prompt="Value between 0% and 100%" sqref="C2:C66" xr:uid="{00000000-0002-0000-0100-000011000000}">
      <formula1>-0.0001</formula1>
      <formula2>1</formula2>
    </dataValidation>
    <dataValidation type="list" showDropDown="1" showInputMessage="1" showErrorMessage="1" sqref="D1" xr:uid="{00000000-0002-0000-0100-00000C000000}">
      <formula1>"Sensitivity"</formula1>
    </dataValidation>
    <dataValidation type="list" showDropDown="1" showInputMessage="1" showErrorMessage="1" sqref="C1" xr:uid="{00000000-0002-0000-0100-00000B000000}">
      <formula1>"Percent"</formula1>
    </dataValidation>
    <dataValidation type="list" showDropDown="1" showInputMessage="1" showErrorMessage="1" sqref="B1" xr:uid="{00000000-0002-0000-0100-00000A000000}">
      <formula1>"Sector"</formula1>
    </dataValidation>
    <dataValidation type="list" showDropDown="1" showInputMessage="1" showErrorMessage="1" sqref="A1" xr:uid="{00000000-0002-0000-0100-000000000000}">
      <formula1>"Symbol"</formula1>
    </dataValidation>
  </dataValidations>
  <pageMargins left="0.7" right="0.7" top="0.75" bottom="0.75" header="0.3" footer="0.3"/>
  <pageSetup orientation="portrait" r:id="rId1"/>
  <legacyDrawing r:id="rId2"/>
  <tableParts count="2">
    <tablePart r:id="rId3"/>
    <tablePart r:id="rId4"/>
  </tableParts>
  <extLst>
    <ext xmlns:x14="http://schemas.microsoft.com/office/spreadsheetml/2009/9/main" uri="{78C0D931-6437-407d-A8EE-F0AAD7539E65}">
      <x14:conditionalFormattings>
        <x14:conditionalFormatting xmlns:xm="http://schemas.microsoft.com/office/excel/2006/main">
          <x14:cfRule type="expression" priority="497" id="{F3AEE252-0972-4F43-AD2F-95C6AC7564B2}">
            <xm:f>OR(COUNTIF(Symbol!$A$2:$A$892, A2)=0, A2="")</xm:f>
            <x14:dxf>
              <fill>
                <patternFill>
                  <bgColor rgb="FFFF0000"/>
                </patternFill>
              </fill>
            </x14:dxf>
          </x14:cfRule>
          <xm:sqref>A2:A66</xm:sqref>
        </x14:conditionalFormatting>
      </x14:conditionalFormatting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AC8678-ECD9-4A45-8813-21DE36FCFEA1}">
  <dimension ref="A1:N28"/>
  <sheetViews>
    <sheetView workbookViewId="0">
      <selection activeCell="A2" sqref="A2"/>
    </sheetView>
  </sheetViews>
  <sheetFormatPr defaultRowHeight="15" x14ac:dyDescent="0.25"/>
  <cols>
    <col min="1" max="1" width="16.85546875" bestFit="1" customWidth="1"/>
    <col min="2" max="2" width="12.28515625" bestFit="1" customWidth="1"/>
    <col min="3" max="3" width="10" customWidth="1"/>
    <col min="12" max="12" width="17" bestFit="1" customWidth="1"/>
    <col min="13" max="13" width="20.5703125" bestFit="1" customWidth="1"/>
  </cols>
  <sheetData>
    <row r="1" spans="1:14" x14ac:dyDescent="0.25">
      <c r="A1" s="269" t="s">
        <v>0</v>
      </c>
      <c r="B1" s="5" t="s">
        <v>4</v>
      </c>
      <c r="C1" t="s">
        <v>11</v>
      </c>
    </row>
    <row r="2" spans="1:14" x14ac:dyDescent="0.25">
      <c r="A2" s="271" t="s">
        <v>44</v>
      </c>
      <c r="B2" s="271" t="s">
        <v>233</v>
      </c>
      <c r="C2" s="248">
        <v>0.91300000000000003</v>
      </c>
      <c r="N2" s="270"/>
    </row>
    <row r="3" spans="1:14" x14ac:dyDescent="0.25">
      <c r="A3" s="272" t="s">
        <v>44</v>
      </c>
      <c r="B3" s="272" t="s">
        <v>23</v>
      </c>
      <c r="C3" s="248">
        <v>8.6999999999999994E-2</v>
      </c>
      <c r="N3" s="248"/>
    </row>
    <row r="4" spans="1:14" x14ac:dyDescent="0.25">
      <c r="A4" s="271" t="s">
        <v>185</v>
      </c>
      <c r="B4" s="324" t="s">
        <v>221</v>
      </c>
      <c r="C4" s="248">
        <v>0.5</v>
      </c>
      <c r="N4" s="248"/>
    </row>
    <row r="5" spans="1:14" x14ac:dyDescent="0.25">
      <c r="A5" s="272" t="s">
        <v>185</v>
      </c>
      <c r="B5" s="324" t="s">
        <v>23</v>
      </c>
      <c r="C5" s="248">
        <v>0.08</v>
      </c>
      <c r="M5" s="158"/>
      <c r="N5" s="248"/>
    </row>
    <row r="6" spans="1:14" x14ac:dyDescent="0.25">
      <c r="A6" s="272" t="s">
        <v>185</v>
      </c>
      <c r="B6" s="291" t="s">
        <v>233</v>
      </c>
      <c r="C6" s="273">
        <v>0.30599999999999999</v>
      </c>
      <c r="N6" s="248"/>
    </row>
    <row r="7" spans="1:14" x14ac:dyDescent="0.25">
      <c r="A7" s="271" t="s">
        <v>185</v>
      </c>
      <c r="B7" s="291" t="s">
        <v>34</v>
      </c>
      <c r="C7" s="273">
        <v>0.114</v>
      </c>
      <c r="N7" s="248"/>
    </row>
    <row r="8" spans="1:14" x14ac:dyDescent="0.25">
      <c r="N8" s="248"/>
    </row>
    <row r="9" spans="1:14" x14ac:dyDescent="0.25">
      <c r="N9" s="248"/>
    </row>
    <row r="10" spans="1:14" x14ac:dyDescent="0.25">
      <c r="N10" s="248"/>
    </row>
    <row r="11" spans="1:14" x14ac:dyDescent="0.25">
      <c r="N11" s="248"/>
    </row>
    <row r="12" spans="1:14" x14ac:dyDescent="0.25">
      <c r="N12" s="248"/>
    </row>
    <row r="13" spans="1:14" x14ac:dyDescent="0.25">
      <c r="N13" s="248"/>
    </row>
    <row r="14" spans="1:14" x14ac:dyDescent="0.25">
      <c r="N14" s="248"/>
    </row>
    <row r="15" spans="1:14" x14ac:dyDescent="0.25">
      <c r="N15" s="248"/>
    </row>
    <row r="16" spans="1:14" x14ac:dyDescent="0.25">
      <c r="N16" s="248"/>
    </row>
    <row r="17" spans="14:14" x14ac:dyDescent="0.25">
      <c r="N17" s="248"/>
    </row>
    <row r="18" spans="14:14" x14ac:dyDescent="0.25">
      <c r="N18" s="248"/>
    </row>
    <row r="19" spans="14:14" x14ac:dyDescent="0.25">
      <c r="N19" s="248"/>
    </row>
    <row r="20" spans="14:14" x14ac:dyDescent="0.25">
      <c r="N20" s="248"/>
    </row>
    <row r="21" spans="14:14" x14ac:dyDescent="0.25">
      <c r="N21" s="248"/>
    </row>
    <row r="22" spans="14:14" x14ac:dyDescent="0.25">
      <c r="N22" s="248"/>
    </row>
    <row r="23" spans="14:14" x14ac:dyDescent="0.25">
      <c r="N23" s="248"/>
    </row>
    <row r="24" spans="14:14" x14ac:dyDescent="0.25">
      <c r="N24" s="248"/>
    </row>
    <row r="25" spans="14:14" x14ac:dyDescent="0.25">
      <c r="N25" s="248"/>
    </row>
    <row r="26" spans="14:14" x14ac:dyDescent="0.25">
      <c r="N26" s="248"/>
    </row>
    <row r="27" spans="14:14" x14ac:dyDescent="0.25">
      <c r="N27" s="248"/>
    </row>
    <row r="28" spans="14:14" x14ac:dyDescent="0.25">
      <c r="N28" s="248"/>
    </row>
  </sheetData>
  <dataConsolidate/>
  <dataValidations count="3">
    <dataValidation type="list" showDropDown="1" showInputMessage="1" showErrorMessage="1" sqref="A1" xr:uid="{C9CA4B37-9A8E-49F2-8648-5417D983E1CC}">
      <formula1>"Symbol"</formula1>
    </dataValidation>
    <dataValidation type="list" showDropDown="1" showInputMessage="1" showErrorMessage="1" sqref="B1" xr:uid="{9C55BCC5-E469-4147-AEA4-4A0E75A791C8}">
      <formula1>"Allocation"</formula1>
    </dataValidation>
    <dataValidation type="decimal" allowBlank="1" showInputMessage="1" showErrorMessage="1" promptTitle="Value must be between 0 and 100%" sqref="C2:C7" xr:uid="{843380C9-18E3-446D-AD3C-CF24E05F6904}">
      <formula1>0</formula1>
      <formula2>1</formula2>
    </dataValidation>
  </dataValidations>
  <pageMargins left="0.7" right="0.7" top="0.75" bottom="0.75" header="0.3" footer="0.3"/>
  <pageSetup orientation="portrait" verticalDpi="0" r:id="rId1"/>
  <legacy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expression" priority="1" id="{E197DBD4-FBB2-4A98-AFB0-5AB3214E96F7}">
            <xm:f>OR(COUNTIF(Allocation!$A$2:$A$99, B2)=0, B2="")</xm:f>
            <x14:dxf>
              <fill>
                <patternFill>
                  <bgColor rgb="FFFF0000"/>
                </patternFill>
              </fill>
            </x14:dxf>
          </x14:cfRule>
          <xm:sqref>B2:B7</xm:sqref>
        </x14:conditionalFormatting>
        <x14:conditionalFormatting xmlns:xm="http://schemas.microsoft.com/office/excel/2006/main">
          <x14:cfRule type="expression" priority="498" id="{7295770C-4148-4433-A288-2093933679A2}">
            <xm:f>OR(COUNTIF(Symbol!$A$2:$A$892, A2)=0, A2="")</xm:f>
            <x14:dxf>
              <fill>
                <patternFill>
                  <bgColor rgb="FFFF0000"/>
                </patternFill>
              </fill>
            </x14:dxf>
          </x14:cfRule>
          <xm:sqref>A2:A7</xm:sqref>
        </x14:conditionalFormatting>
      </x14:conditionalFormattings>
    </ext>
  </extLs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1AB55-BD2B-470D-B214-D86400141A4E}">
  <dimension ref="A1:B14"/>
  <sheetViews>
    <sheetView workbookViewId="0">
      <selection activeCell="A2" sqref="A2"/>
    </sheetView>
  </sheetViews>
  <sheetFormatPr defaultRowHeight="15" x14ac:dyDescent="0.25"/>
  <cols>
    <col min="1" max="1" width="46" bestFit="1" customWidth="1"/>
    <col min="2" max="2" width="16.85546875" bestFit="1" customWidth="1"/>
  </cols>
  <sheetData>
    <row r="1" spans="1:2" x14ac:dyDescent="0.25">
      <c r="A1" s="3" t="s">
        <v>13</v>
      </c>
      <c r="B1" s="4" t="s">
        <v>0</v>
      </c>
    </row>
    <row r="2" spans="1:2" x14ac:dyDescent="0.25">
      <c r="A2" s="1" t="s">
        <v>51</v>
      </c>
      <c r="B2" s="2" t="s">
        <v>44</v>
      </c>
    </row>
    <row r="3" spans="1:2" x14ac:dyDescent="0.25">
      <c r="A3" s="1" t="s">
        <v>52</v>
      </c>
      <c r="B3" s="2" t="s">
        <v>44</v>
      </c>
    </row>
    <row r="4" spans="1:2" x14ac:dyDescent="0.25">
      <c r="A4" s="1" t="s">
        <v>53</v>
      </c>
      <c r="B4" s="2" t="s">
        <v>44</v>
      </c>
    </row>
    <row r="5" spans="1:2" x14ac:dyDescent="0.25">
      <c r="A5" s="1" t="s">
        <v>54</v>
      </c>
      <c r="B5" s="2" t="s">
        <v>44</v>
      </c>
    </row>
    <row r="6" spans="1:2" x14ac:dyDescent="0.25">
      <c r="A6" s="1" t="s">
        <v>55</v>
      </c>
      <c r="B6" s="2" t="s">
        <v>46</v>
      </c>
    </row>
    <row r="7" spans="1:2" x14ac:dyDescent="0.25">
      <c r="A7" s="1" t="s">
        <v>47</v>
      </c>
      <c r="B7" s="2" t="s">
        <v>46</v>
      </c>
    </row>
    <row r="8" spans="1:2" x14ac:dyDescent="0.25">
      <c r="A8" s="1" t="s">
        <v>56</v>
      </c>
      <c r="B8" s="2" t="s">
        <v>48</v>
      </c>
    </row>
    <row r="9" spans="1:2" x14ac:dyDescent="0.25">
      <c r="A9" s="1" t="s">
        <v>57</v>
      </c>
      <c r="B9" s="2" t="s">
        <v>48</v>
      </c>
    </row>
    <row r="10" spans="1:2" x14ac:dyDescent="0.25">
      <c r="A10" s="1" t="s">
        <v>58</v>
      </c>
      <c r="B10" s="2" t="s">
        <v>48</v>
      </c>
    </row>
    <row r="11" spans="1:2" x14ac:dyDescent="0.25">
      <c r="A11" s="1" t="s">
        <v>59</v>
      </c>
      <c r="B11" s="2" t="s">
        <v>48</v>
      </c>
    </row>
    <row r="12" spans="1:2" x14ac:dyDescent="0.25">
      <c r="A12" s="6" t="s">
        <v>60</v>
      </c>
      <c r="B12" s="7" t="s">
        <v>62</v>
      </c>
    </row>
    <row r="13" spans="1:2" x14ac:dyDescent="0.25">
      <c r="A13" s="6" t="s">
        <v>61</v>
      </c>
      <c r="B13" s="7" t="s">
        <v>62</v>
      </c>
    </row>
    <row r="14" spans="1:2" x14ac:dyDescent="0.25">
      <c r="A14" s="6" t="s">
        <v>63</v>
      </c>
      <c r="B14" s="7" t="s">
        <v>62</v>
      </c>
    </row>
  </sheetData>
  <dataValidations count="2">
    <dataValidation type="list" showDropDown="1" showInputMessage="1" showErrorMessage="1" sqref="A1" xr:uid="{00000000-0002-0000-0100-00000D000000}">
      <formula1>"SymbolAlias"</formula1>
    </dataValidation>
    <dataValidation type="list" showDropDown="1" showInputMessage="1" showErrorMessage="1" sqref="B1" xr:uid="{00000000-0002-0000-0100-000000000000}">
      <formula1>"Symbol"</formula1>
    </dataValidation>
  </dataValidations>
  <pageMargins left="0.7" right="0.7" top="0.75" bottom="0.75" header="0.3" footer="0.3"/>
  <legacyDrawing r:id="rId1"/>
  <tableParts count="1">
    <tablePart r:id="rId2"/>
  </tableParts>
  <extLst>
    <ext xmlns:x14="http://schemas.microsoft.com/office/spreadsheetml/2009/9/main" uri="{78C0D931-6437-407d-A8EE-F0AAD7539E65}">
      <x14:conditionalFormattings>
        <x14:conditionalFormatting xmlns:xm="http://schemas.microsoft.com/office/excel/2006/main">
          <x14:cfRule type="expression" priority="499" id="{E3A5B206-42F8-4BED-8ECD-2235053C6AE7}">
            <xm:f>COUNTIF(Symbol!$A$2:$A$9901, B2)=0</xm:f>
            <x14:dxf>
              <fill>
                <patternFill>
                  <bgColor rgb="FFFF0000"/>
                </patternFill>
              </fill>
            </x14:dxf>
          </x14:cfRule>
          <xm:sqref>B2:B14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31.xml.rels><?xml version="1.0" encoding="UTF-8" standalone="yes"?>
<Relationships xmlns="http://schemas.openxmlformats.org/package/2006/relationships"><Relationship Id="rId1" Type="http://schemas.openxmlformats.org/officeDocument/2006/relationships/customXmlProps" Target="itemProps31.xml"/></Relationships>
</file>

<file path=customXml/_rels/item32.xml.rels><?xml version="1.0" encoding="UTF-8" standalone="yes"?>
<Relationships xmlns="http://schemas.openxmlformats.org/package/2006/relationships"><Relationship Id="rId1" Type="http://schemas.openxmlformats.org/officeDocument/2006/relationships/customXmlProps" Target="itemProps32.xml"/></Relationships>
</file>

<file path=customXml/_rels/item33.xml.rels><?xml version="1.0" encoding="UTF-8" standalone="yes"?>
<Relationships xmlns="http://schemas.openxmlformats.org/package/2006/relationships"><Relationship Id="rId1" Type="http://schemas.openxmlformats.org/officeDocument/2006/relationships/customXmlProps" Target="itemProps33.xml"/></Relationships>
</file>

<file path=customXml/_rels/item34.xml.rels><?xml version="1.0" encoding="UTF-8" standalone="yes"?>
<Relationships xmlns="http://schemas.openxmlformats.org/package/2006/relationships"><Relationship Id="rId1" Type="http://schemas.openxmlformats.org/officeDocument/2006/relationships/customXmlProps" Target="itemProps34.xml"/></Relationships>
</file>

<file path=customXml/_rels/item35.xml.rels><?xml version="1.0" encoding="UTF-8" standalone="yes"?>
<Relationships xmlns="http://schemas.openxmlformats.org/package/2006/relationships"><Relationship Id="rId1" Type="http://schemas.openxmlformats.org/officeDocument/2006/relationships/customXmlProps" Target="itemProps35.xml"/></Relationships>
</file>

<file path=customXml/_rels/item36.xml.rels><?xml version="1.0" encoding="UTF-8" standalone="yes"?>
<Relationships xmlns="http://schemas.openxmlformats.org/package/2006/relationships"><Relationship Id="rId1" Type="http://schemas.openxmlformats.org/officeDocument/2006/relationships/customXmlProps" Target="itemProps36.xml"/></Relationships>
</file>

<file path=customXml/_rels/item37.xml.rels><?xml version="1.0" encoding="UTF-8" standalone="yes"?>
<Relationships xmlns="http://schemas.openxmlformats.org/package/2006/relationships"><Relationship Id="rId1" Type="http://schemas.openxmlformats.org/officeDocument/2006/relationships/customXmlProps" Target="itemProps37.xml"/></Relationships>
</file>

<file path=customXml/_rels/item38.xml.rels><?xml version="1.0" encoding="UTF-8" standalone="yes"?>
<Relationships xmlns="http://schemas.openxmlformats.org/package/2006/relationships"><Relationship Id="rId1" Type="http://schemas.openxmlformats.org/officeDocument/2006/relationships/customXmlProps" Target="itemProps38.xml"/></Relationships>
</file>

<file path=customXml/_rels/item39.xml.rels><?xml version="1.0" encoding="UTF-8" standalone="yes"?>
<Relationships xmlns="http://schemas.openxmlformats.org/package/2006/relationships"><Relationship Id="rId1" Type="http://schemas.openxmlformats.org/officeDocument/2006/relationships/customXmlProps" Target="itemProps39.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40.xml.rels><?xml version="1.0" encoding="UTF-8" standalone="yes"?>
<Relationships xmlns="http://schemas.openxmlformats.org/package/2006/relationships"><Relationship Id="rId1" Type="http://schemas.openxmlformats.org/officeDocument/2006/relationships/customXmlProps" Target="itemProps40.xml"/></Relationships>
</file>

<file path=customXml/_rels/item41.xml.rels><?xml version="1.0" encoding="UTF-8" standalone="yes"?>
<Relationships xmlns="http://schemas.openxmlformats.org/package/2006/relationships"><Relationship Id="rId1" Type="http://schemas.openxmlformats.org/officeDocument/2006/relationships/customXmlProps" Target="itemProps41.xml"/></Relationships>
</file>

<file path=customXml/_rels/item42.xml.rels><?xml version="1.0" encoding="UTF-8" standalone="yes"?>
<Relationships xmlns="http://schemas.openxmlformats.org/package/2006/relationships"><Relationship Id="rId1" Type="http://schemas.openxmlformats.org/officeDocument/2006/relationships/customXmlProps" Target="itemProps42.xml"/></Relationships>
</file>

<file path=customXml/_rels/item43.xml.rels><?xml version="1.0" encoding="UTF-8" standalone="yes"?>
<Relationships xmlns="http://schemas.openxmlformats.org/package/2006/relationships"><Relationship Id="rId1" Type="http://schemas.openxmlformats.org/officeDocument/2006/relationships/customXmlProps" Target="itemProps43.xml"/></Relationships>
</file>

<file path=customXml/_rels/item44.xml.rels><?xml version="1.0" encoding="UTF-8" standalone="yes"?>
<Relationships xmlns="http://schemas.openxmlformats.org/package/2006/relationships"><Relationship Id="rId1" Type="http://schemas.openxmlformats.org/officeDocument/2006/relationships/customXmlProps" Target="itemProps44.xml"/></Relationships>
</file>

<file path=customXml/_rels/item45.xml.rels><?xml version="1.0" encoding="UTF-8" standalone="yes"?>
<Relationships xmlns="http://schemas.openxmlformats.org/package/2006/relationships"><Relationship Id="rId1" Type="http://schemas.openxmlformats.org/officeDocument/2006/relationships/customXmlProps" Target="itemProps45.xml"/></Relationships>
</file>

<file path=customXml/_rels/item46.xml.rels><?xml version="1.0" encoding="UTF-8" standalone="yes"?>
<Relationships xmlns="http://schemas.openxmlformats.org/package/2006/relationships"><Relationship Id="rId1" Type="http://schemas.openxmlformats.org/officeDocument/2006/relationships/customXmlProps" Target="itemProps46.xml"/></Relationships>
</file>

<file path=customXml/_rels/item47.xml.rels><?xml version="1.0" encoding="UTF-8" standalone="yes"?>
<Relationships xmlns="http://schemas.openxmlformats.org/package/2006/relationships"><Relationship Id="rId1" Type="http://schemas.openxmlformats.org/officeDocument/2006/relationships/customXmlProps" Target="itemProps47.xml"/></Relationships>
</file>

<file path=customXml/_rels/item48.xml.rels><?xml version="1.0" encoding="UTF-8" standalone="yes"?>
<Relationships xmlns="http://schemas.openxmlformats.org/package/2006/relationships"><Relationship Id="rId1" Type="http://schemas.openxmlformats.org/officeDocument/2006/relationships/customXmlProps" Target="itemProps48.xml"/></Relationships>
</file>

<file path=customXml/_rels/item49.xml.rels><?xml version="1.0" encoding="UTF-8" standalone="yes"?>
<Relationships xmlns="http://schemas.openxmlformats.org/package/2006/relationships"><Relationship Id="rId1" Type="http://schemas.openxmlformats.org/officeDocument/2006/relationships/customXmlProps" Target="itemProps49.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50.xml.rels><?xml version="1.0" encoding="UTF-8" standalone="yes"?>
<Relationships xmlns="http://schemas.openxmlformats.org/package/2006/relationships"><Relationship Id="rId1" Type="http://schemas.openxmlformats.org/officeDocument/2006/relationships/customXmlProps" Target="itemProps50.xml"/></Relationships>
</file>

<file path=customXml/_rels/item51.xml.rels><?xml version="1.0" encoding="UTF-8" standalone="yes"?>
<Relationships xmlns="http://schemas.openxmlformats.org/package/2006/relationships"><Relationship Id="rId1" Type="http://schemas.openxmlformats.org/officeDocument/2006/relationships/customXmlProps" Target="itemProps51.xml"/></Relationships>
</file>

<file path=customXml/_rels/item52.xml.rels><?xml version="1.0" encoding="UTF-8" standalone="yes"?>
<Relationships xmlns="http://schemas.openxmlformats.org/package/2006/relationships"><Relationship Id="rId1" Type="http://schemas.openxmlformats.org/officeDocument/2006/relationships/customXmlProps" Target="itemProps52.xml"/></Relationships>
</file>

<file path=customXml/_rels/item53.xml.rels><?xml version="1.0" encoding="UTF-8" standalone="yes"?>
<Relationships xmlns="http://schemas.openxmlformats.org/package/2006/relationships"><Relationship Id="rId1" Type="http://schemas.openxmlformats.org/officeDocument/2006/relationships/customXmlProps" Target="itemProps53.xml"/></Relationships>
</file>

<file path=customXml/_rels/item54.xml.rels><?xml version="1.0" encoding="UTF-8" standalone="yes"?>
<Relationships xmlns="http://schemas.openxmlformats.org/package/2006/relationships"><Relationship Id="rId1" Type="http://schemas.openxmlformats.org/officeDocument/2006/relationships/customXmlProps" Target="itemProps54.xml"/></Relationships>
</file>

<file path=customXml/_rels/item55.xml.rels><?xml version="1.0" encoding="UTF-8" standalone="yes"?>
<Relationships xmlns="http://schemas.openxmlformats.org/package/2006/relationships"><Relationship Id="rId1" Type="http://schemas.openxmlformats.org/officeDocument/2006/relationships/customXmlProps" Target="itemProps55.xml"/></Relationships>
</file>

<file path=customXml/_rels/item56.xml.rels><?xml version="1.0" encoding="UTF-8" standalone="yes"?>
<Relationships xmlns="http://schemas.openxmlformats.org/package/2006/relationships"><Relationship Id="rId1" Type="http://schemas.openxmlformats.org/officeDocument/2006/relationships/customXmlProps" Target="itemProps56.xml"/></Relationships>
</file>

<file path=customXml/_rels/item57.xml.rels><?xml version="1.0" encoding="UTF-8" standalone="yes"?>
<Relationships xmlns="http://schemas.openxmlformats.org/package/2006/relationships"><Relationship Id="rId1" Type="http://schemas.openxmlformats.org/officeDocument/2006/relationships/customXmlProps" Target="itemProps57.xml"/></Relationships>
</file>

<file path=customXml/_rels/item58.xml.rels><?xml version="1.0" encoding="UTF-8" standalone="yes"?>
<Relationships xmlns="http://schemas.openxmlformats.org/package/2006/relationships"><Relationship Id="rId1" Type="http://schemas.openxmlformats.org/officeDocument/2006/relationships/customXmlProps" Target="itemProps58.xml"/></Relationships>
</file>

<file path=customXml/_rels/item59.xml.rels><?xml version="1.0" encoding="UTF-8" standalone="yes"?>
<Relationships xmlns="http://schemas.openxmlformats.org/package/2006/relationships"><Relationship Id="rId1" Type="http://schemas.openxmlformats.org/officeDocument/2006/relationships/customXmlProps" Target="itemProps59.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60.xml.rels><?xml version="1.0" encoding="UTF-8" standalone="yes"?>
<Relationships xmlns="http://schemas.openxmlformats.org/package/2006/relationships"><Relationship Id="rId1" Type="http://schemas.openxmlformats.org/officeDocument/2006/relationships/customXmlProps" Target="itemProps60.xml"/></Relationships>
</file>

<file path=customXml/_rels/item61.xml.rels><?xml version="1.0" encoding="UTF-8" standalone="yes"?>
<Relationships xmlns="http://schemas.openxmlformats.org/package/2006/relationships"><Relationship Id="rId1" Type="http://schemas.openxmlformats.org/officeDocument/2006/relationships/customXmlProps" Target="itemProps61.xml"/></Relationships>
</file>

<file path=customXml/_rels/item62.xml.rels><?xml version="1.0" encoding="UTF-8" standalone="yes"?>
<Relationships xmlns="http://schemas.openxmlformats.org/package/2006/relationships"><Relationship Id="rId1" Type="http://schemas.openxmlformats.org/officeDocument/2006/relationships/customXmlProps" Target="itemProps62.xml"/></Relationships>
</file>

<file path=customXml/_rels/item63.xml.rels><?xml version="1.0" encoding="UTF-8" standalone="yes"?>
<Relationships xmlns="http://schemas.openxmlformats.org/package/2006/relationships"><Relationship Id="rId1" Type="http://schemas.openxmlformats.org/officeDocument/2006/relationships/customXmlProps" Target="itemProps63.xml"/></Relationships>
</file>

<file path=customXml/_rels/item64.xml.rels><?xml version="1.0" encoding="UTF-8" standalone="yes"?>
<Relationships xmlns="http://schemas.openxmlformats.org/package/2006/relationships"><Relationship Id="rId1" Type="http://schemas.openxmlformats.org/officeDocument/2006/relationships/customXmlProps" Target="itemProps64.xml"/></Relationships>
</file>

<file path=customXml/_rels/item65.xml.rels><?xml version="1.0" encoding="UTF-8" standalone="yes"?>
<Relationships xmlns="http://schemas.openxmlformats.org/package/2006/relationships"><Relationship Id="rId1" Type="http://schemas.openxmlformats.org/officeDocument/2006/relationships/customXmlProps" Target="itemProps65.xml"/></Relationships>
</file>

<file path=customXml/_rels/item66.xml.rels><?xml version="1.0" encoding="UTF-8" standalone="yes"?>
<Relationships xmlns="http://schemas.openxmlformats.org/package/2006/relationships"><Relationship Id="rId1" Type="http://schemas.openxmlformats.org/officeDocument/2006/relationships/customXmlProps" Target="itemProps66.xml"/></Relationships>
</file>

<file path=customXml/_rels/item67.xml.rels><?xml version="1.0" encoding="UTF-8" standalone="yes"?>
<Relationships xmlns="http://schemas.openxmlformats.org/package/2006/relationships"><Relationship Id="rId1" Type="http://schemas.openxmlformats.org/officeDocument/2006/relationships/customXmlProps" Target="itemProps67.xml"/></Relationships>
</file>

<file path=customXml/_rels/item68.xml.rels><?xml version="1.0" encoding="UTF-8" standalone="yes"?>
<Relationships xmlns="http://schemas.openxmlformats.org/package/2006/relationships"><Relationship Id="rId1" Type="http://schemas.openxmlformats.org/officeDocument/2006/relationships/customXmlProps" Target="itemProps68.xml"/></Relationships>
</file>

<file path=customXml/_rels/item69.xml.rels><?xml version="1.0" encoding="UTF-8" standalone="yes"?>
<Relationships xmlns="http://schemas.openxmlformats.org/package/2006/relationships"><Relationship Id="rId1" Type="http://schemas.openxmlformats.org/officeDocument/2006/relationships/customXmlProps" Target="itemProps69.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70.xml.rels><?xml version="1.0" encoding="UTF-8" standalone="yes"?>
<Relationships xmlns="http://schemas.openxmlformats.org/package/2006/relationships"><Relationship Id="rId1" Type="http://schemas.openxmlformats.org/officeDocument/2006/relationships/customXmlProps" Target="itemProps70.xml"/></Relationships>
</file>

<file path=customXml/_rels/item71.xml.rels><?xml version="1.0" encoding="UTF-8" standalone="yes"?>
<Relationships xmlns="http://schemas.openxmlformats.org/package/2006/relationships"><Relationship Id="rId1" Type="http://schemas.openxmlformats.org/officeDocument/2006/relationships/customXmlProps" Target="itemProps71.xml"/></Relationships>
</file>

<file path=customXml/_rels/item72.xml.rels><?xml version="1.0" encoding="UTF-8" standalone="yes"?>
<Relationships xmlns="http://schemas.openxmlformats.org/package/2006/relationships"><Relationship Id="rId1" Type="http://schemas.openxmlformats.org/officeDocument/2006/relationships/customXmlProps" Target="itemProps72.xml"/></Relationships>
</file>

<file path=customXml/_rels/item73.xml.rels><?xml version="1.0" encoding="UTF-8" standalone="yes"?>
<Relationships xmlns="http://schemas.openxmlformats.org/package/2006/relationships"><Relationship Id="rId1" Type="http://schemas.openxmlformats.org/officeDocument/2006/relationships/customXmlProps" Target="itemProps73.xml"/></Relationships>
</file>

<file path=customXml/_rels/item74.xml.rels><?xml version="1.0" encoding="UTF-8" standalone="yes"?>
<Relationships xmlns="http://schemas.openxmlformats.org/package/2006/relationships"><Relationship Id="rId1" Type="http://schemas.openxmlformats.org/officeDocument/2006/relationships/customXmlProps" Target="itemProps74.xml"/></Relationships>
</file>

<file path=customXml/_rels/item75.xml.rels><?xml version="1.0" encoding="UTF-8" standalone="yes"?>
<Relationships xmlns="http://schemas.openxmlformats.org/package/2006/relationships"><Relationship Id="rId1" Type="http://schemas.openxmlformats.org/officeDocument/2006/relationships/customXmlProps" Target="itemProps75.xml"/></Relationships>
</file>

<file path=customXml/_rels/item76.xml.rels><?xml version="1.0" encoding="UTF-8" standalone="yes"?>
<Relationships xmlns="http://schemas.openxmlformats.org/package/2006/relationships"><Relationship Id="rId1" Type="http://schemas.openxmlformats.org/officeDocument/2006/relationships/customXmlProps" Target="itemProps76.xml"/></Relationships>
</file>

<file path=customXml/_rels/item77.xml.rels><?xml version="1.0" encoding="UTF-8" standalone="yes"?>
<Relationships xmlns="http://schemas.openxmlformats.org/package/2006/relationships"><Relationship Id="rId1" Type="http://schemas.openxmlformats.org/officeDocument/2006/relationships/customXmlProps" Target="itemProps77.xml"/></Relationships>
</file>

<file path=customXml/_rels/item78.xml.rels><?xml version="1.0" encoding="UTF-8" standalone="yes"?>
<Relationships xmlns="http://schemas.openxmlformats.org/package/2006/relationships"><Relationship Id="rId1" Type="http://schemas.openxmlformats.org/officeDocument/2006/relationships/customXmlProps" Target="itemProps78.xml"/></Relationships>
</file>

<file path=customXml/_rels/item79.xml.rels><?xml version="1.0" encoding="UTF-8" standalone="yes"?>
<Relationships xmlns="http://schemas.openxmlformats.org/package/2006/relationships"><Relationship Id="rId1" Type="http://schemas.openxmlformats.org/officeDocument/2006/relationships/customXmlProps" Target="itemProps79.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80.xml.rels><?xml version="1.0" encoding="UTF-8" standalone="yes"?>
<Relationships xmlns="http://schemas.openxmlformats.org/package/2006/relationships"><Relationship Id="rId1" Type="http://schemas.openxmlformats.org/officeDocument/2006/relationships/customXmlProps" Target="itemProps80.xml"/></Relationships>
</file>

<file path=customXml/_rels/item81.xml.rels><?xml version="1.0" encoding="UTF-8" standalone="yes"?>
<Relationships xmlns="http://schemas.openxmlformats.org/package/2006/relationships"><Relationship Id="rId1" Type="http://schemas.openxmlformats.org/officeDocument/2006/relationships/customXmlProps" Target="itemProps81.xml"/></Relationships>
</file>

<file path=customXml/_rels/item82.xml.rels><?xml version="1.0" encoding="UTF-8" standalone="yes"?>
<Relationships xmlns="http://schemas.openxmlformats.org/package/2006/relationships"><Relationship Id="rId1" Type="http://schemas.openxmlformats.org/officeDocument/2006/relationships/customXmlProps" Target="itemProps82.xml"/></Relationships>
</file>

<file path=customXml/_rels/item83.xml.rels><?xml version="1.0" encoding="UTF-8" standalone="yes"?>
<Relationships xmlns="http://schemas.openxmlformats.org/package/2006/relationships"><Relationship Id="rId1" Type="http://schemas.openxmlformats.org/officeDocument/2006/relationships/customXmlProps" Target="itemProps83.xml"/></Relationships>
</file>

<file path=customXml/_rels/item84.xml.rels><?xml version="1.0" encoding="UTF-8" standalone="yes"?>
<Relationships xmlns="http://schemas.openxmlformats.org/package/2006/relationships"><Relationship Id="rId1" Type="http://schemas.openxmlformats.org/officeDocument/2006/relationships/customXmlProps" Target="itemProps84.xml"/></Relationships>
</file>

<file path=customXml/_rels/item85.xml.rels><?xml version="1.0" encoding="UTF-8" standalone="yes"?>
<Relationships xmlns="http://schemas.openxmlformats.org/package/2006/relationships"><Relationship Id="rId1" Type="http://schemas.openxmlformats.org/officeDocument/2006/relationships/customXmlProps" Target="itemProps85.xml"/></Relationships>
</file>

<file path=customXml/_rels/item86.xml.rels><?xml version="1.0" encoding="UTF-8" standalone="yes"?>
<Relationships xmlns="http://schemas.openxmlformats.org/package/2006/relationships"><Relationship Id="rId1" Type="http://schemas.openxmlformats.org/officeDocument/2006/relationships/customXmlProps" Target="itemProps86.xml"/></Relationships>
</file>

<file path=customXml/_rels/item87.xml.rels><?xml version="1.0" encoding="UTF-8" standalone="yes"?>
<Relationships xmlns="http://schemas.openxmlformats.org/package/2006/relationships"><Relationship Id="rId1" Type="http://schemas.openxmlformats.org/officeDocument/2006/relationships/customXmlProps" Target="itemProps87.xml"/></Relationships>
</file>

<file path=customXml/_rels/item88.xml.rels><?xml version="1.0" encoding="UTF-8" standalone="yes"?>
<Relationships xmlns="http://schemas.openxmlformats.org/package/2006/relationships"><Relationship Id="rId1" Type="http://schemas.openxmlformats.org/officeDocument/2006/relationships/customXmlProps" Target="itemProps88.xml"/></Relationships>
</file>

<file path=customXml/_rels/item89.xml.rels><?xml version="1.0" encoding="UTF-8" standalone="yes"?>
<Relationships xmlns="http://schemas.openxmlformats.org/package/2006/relationships"><Relationship Id="rId1" Type="http://schemas.openxmlformats.org/officeDocument/2006/relationships/customXmlProps" Target="itemProps89.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_rels/item90.xml.rels><?xml version="1.0" encoding="UTF-8" standalone="yes"?>
<Relationships xmlns="http://schemas.openxmlformats.org/package/2006/relationships"><Relationship Id="rId1" Type="http://schemas.openxmlformats.org/officeDocument/2006/relationships/customXmlProps" Target="itemProps90.xml"/></Relationships>
</file>

<file path=customXml/_rels/item91.xml.rels><?xml version="1.0" encoding="UTF-8" standalone="yes"?>
<Relationships xmlns="http://schemas.openxmlformats.org/package/2006/relationships"><Relationship Id="rId1" Type="http://schemas.openxmlformats.org/officeDocument/2006/relationships/customXmlProps" Target="itemProps91.xml"/></Relationships>
</file>

<file path=customXml/item1.xml>��< ? x m l   v e r s i o n = " 1 . 0 "   e n c o d i n g = " U T F - 1 6 " ? > < G e m i n i   x m l n s = " h t t p : / / g e m i n i / p i v o t c u s t o m i z a t i o n / 2 c d 9 8 1 b 8 - 9 9 3 b - 4 7 f c - 8 8 e d - 1 b 2 7 1 0 2 8 e c d 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 O v e r v i e w < / S l i c e r S h e e t N a m e > < S A H o s t H a s h > 1 8 2 5 4 1 8 8 7 < / S A H o s t H a s h > < G e m i n i F i e l d L i s t V i s i b l e > T r u e < / G e m i n i F i e l d L i s t V i s i b l e > < / S e t t i n g s > ] ] > < / C u s t o m C o n t e n t > < / G e m i n i > 
</file>

<file path=customXml/item10.xml>��< ? x m l   v e r s i o n = " 1 . 0 "   e n c o d i n g = " U T F - 1 6 " ? > < G e m i n i   x m l n s = " h t t p : / / g e m i n i / p i v o t c u s t o m i z a t i o n / a f 6 7 9 e b 9 - 6 6 0 c - 4 5 d 6 - 9 6 9 6 - c 9 1 0 b 3 d f e 0 a 2 " > < 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 T r u e < / V i s i b l e > < / i t e m > < i t e m > < M e a s u r e N a m e > E x p d   R e t u r n   %   ( T M T R ) < / M e a s u r e N a m e > < D i s p l a y N a m e > E x p d   R e t u r n   %   ( T M T R ) < / D i s p l a y N a m e > < V i s i b l e > F a l s e < / V i s i b l e > < / i t e m > < i t e m > < M e a s u r e N a m e > P r o f i t   %   o f   O v e r a l l < / M e a s u r e N a m e > < D i s p l a y N a m e > P r o f i t   %   o f   O v e r a l l < / 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 T r u e < / V i s i b l e > < / i t e m > < i t e m > < M e a s u r e N a m e > P o r f o l i o   % < / M e a s u r e N a m e > < D i s p l a y N a m e > P o r f o l i o   % < / D i s p l a y N a m e > < V i s i b l e > F a l s e < / V i s i b l e > < / i t e m > < i t e m > < M e a s u r e N a m e > P r o f i t   t o   D a t e < / M e a s u r e N a m e > < D i s p l a y N a m e > P r o f i t   t o   D a t e < / D i s p l a y N a m e > < V i s i b l e > F a l s e < / V i s i b l e > < / i t e m > < i t e m > < M e a s u r e N a m e > T e s t 1 < / M e a s u r e N a m e > < D i s p l a y N a m e > T e s t 1 < / D i s p l a y N a m e > < V i s i b l e > T r u e 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 S y m b P r o f % < / S l i c e r S h e e t N a m e > < S A H o s t H a s h > 1 0 0 7 1 5 0 5 7 0 < / S A H o s t H a s h > < G e m i n i F i e l d L i s t V i s i b l e > T r u e < / G e m i n i F i e l d L i s t V i s i b l e > < / S e t t i n g s > ] ] > < / C u s t o m C o n t e n t > < / G e m i n i > 
</file>

<file path=customXml/item11.xml>��< ? x m l   v e r s i o n = " 1 . 0 "   e n c o d i n g = " U T F - 1 6 " ? > < G e m i n i   x m l n s = " h t t p : / / g e m i n i / p i v o t c u s t o m i z a t i o n / 1 7 3 1 a 6 9 d - 8 9 e c - 4 6 5 9 - b a f 6 - d 3 e 8 7 4 9 5 e 6 e 4 " > < 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 O v e r v i e w < / S l i c e r S h e e t N a m e > < S A H o s t H a s h > 7 8 8 9 6 9 6 7 8 < / S A H o s t H a s h > < G e m i n i F i e l d L i s t V i s i b l e > T r u e < / G e m i n i F i e l d L i s t V i s i b l e > < / S e t t i n g s > ] ] > < / C u s t o m C o n t e n t > < / G e m i n i > 
</file>

<file path=customXml/item12.xml>��< ? x m l   v e r s i o n = " 1 . 0 "   e n c o d i n g = " U T F - 1 6 " ? > < G e m i n i   x m l n s = " h t t p : / / g e m i n i / p i v o t c u s t o m i z a t i o n / 6 5 2 5 1 a 9 f - f 2 5 4 - 4 4 f a - 8 5 7 7 - 4 1 d e 0 5 3 3 1 9 2 a " > < 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 1 0 8 2 0 2 5 6 4 9 < / S A H o s t H a s h > < G e m i n i F i e l d L i s t V i s i b l e > T r u e < / G e m i n i F i e l d L i s t V i s i b l e > < / S e t t i n g s > ] ] > < / C u s t o m C o n t e n t > < / G e m i n i > 
</file>

<file path=customXml/item13.xml>��< ? x m l   v e r s i o n = " 1 . 0 "   e n c o d i n g = " U T F - 1 6 " ? > < G e m i n i   x m l n s = " h t t p : / / g e m i n i / p i v o t c u s t o m i z a t i o n / 4 0 d 4 5 5 a 8 - 6 3 8 6 - 4 e a a - a c 5 4 - b 3 0 3 1 e 9 5 1 1 d 1 " > < 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 H o l d i n g s < / S l i c e r S h e e t N a m e > < S A H o s t H a s h > 1 5 3 8 7 0 3 2 8 2 < / S A H o s t H a s h > < G e m i n i F i e l d L i s t V i s i b l e > T r u e < / G e m i n i F i e l d L i s t V i s i b l e > < / S e t t i n g s > ] ] > < / C u s t o m C o n t e n t > < / G e m i n i > 
</file>

<file path=customXml/item14.xml>��< ? x m l   v e r s i o n = " 1 . 0 "   e n c o d i n g = " U T F - 1 6 " ? > < G e m i n i   x m l n s = " h t t p : / / g e m i n i / p i v o t c u s t o m i z a t i o n / 1 7 e c c 5 8 5 - d f 0 0 - 4 c b 4 - a 6 8 1 - e 2 c 7 7 7 0 5 0 4 9 f " > < 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 M t h l y - S y m b o l < / S l i c e r S h e e t N a m e > < S A H o s t H a s h > 1 3 0 4 3 9 4 0 6 3 < / S A H o s t H a s h > < G e m i n i F i e l d L i s t V i s i b l e > T r u e < / G e m i n i F i e l d L i s t V i s i b l e > < / S e t t i n g s > ] ] > < / C u s t o m C o n t e n t > < / G e m i n i > 
</file>

<file path=customXml/item15.xml>��< ? x m l   v e r s i o n = " 1 . 0 "   e n c o d i n g = " U T F - 1 6 " ? > < G e m i n i   x m l n s = " h t t p : / / g e m i n i / p i v o t c u s t o m i z a t i o n / 3 3 e f 3 8 b 4 - b 2 3 c - 4 b 8 c - 8 7 4 d - 2 1 3 9 1 2 4 1 f 9 b 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 L a s t   Q u o t e : < / D i s p l a y N a m e > < V i s i b l e > T r u e < / V i s i b l e > < / i t e m > < i t e m > < M e a s u r e N a m e > M a x   C u r r C o n v   D a t e < / M e a s u r e N a m e > < D i s p l a y N a m e > M a x   C u r r C o n v   D a t e < / D i s p l a y N a m e > < V i s i b l e > T r u e 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 1 4 3 3 3 9 7 5 4 0 < / S A H o s t H a s h > < G e m i n i F i e l d L i s t V i s i b l e > T r u e < / G e m i n i F i e l d L i s t V i s i b l e > < / S e t t i n g s > ] ] > < / C u s t o m C o n t e n t > < / G e m i n i > 
</file>

<file path=customXml/item16.xml>��< ? x m l   v e r s i o n = " 1 . 0 "   e n c o d i n g = " U T F - 1 6 " ? > < G e m i n i   x m l n s = " h t t p : / / g e m i n i / p i v o t c u s t o m i z a t i o n / 7 3 c 7 d a 1 c - d b 2 7 - 4 4 d 2 - b 8 8 e - 6 b 7 5 d 9 9 1 b 0 b 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 T r u e 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 1 8 9 0 0 7 5 1 7 3 < / S A H o s t H a s h > < G e m i n i F i e l d L i s t V i s i b l e > T r u e < / G e m i n i F i e l d L i s t V i s i b l e > < / S e t t i n g s > ] ] > < / C u s t o m C o n t e n t > < / G e m i n i > 
</file>

<file path=customXml/item17.xml>��< ? x m l   v e r s i o n = " 1 . 0 "   e n c o d i n g = " U T F - 1 6 " ? > < G e m i n i   x m l n s = " h t t p : / / g e m i n i / p i v o t c u s t o m i z a t i o n / 8 a f e c 6 a d - c 7 0 f - 4 6 7 9 - 8 a a 5 - b d 4 7 4 e 4 a d 0 9 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 O v e r v i e w < / S l i c e r S h e e t N a m e > < S A H o s t H a s h > 7 8 8 9 6 9 6 7 8 < / S A H o s t H a s h > < G e m i n i F i e l d L i s t V i s i b l e > T r u e < / G e m i n i F i e l d L i s t V i s i b l e > < / S e t t i n g s > ] ] > < / C u s t o m C o n t e n t > < / G e m i n i > 
</file>

<file path=customXml/item18.xml>��< ? x m l   v e r s i o n = " 1 . 0 "   e n c o d i n g = " U T F - 1 6 " ? > < G e m i n i   x m l n s = " h t t p : / / g e m i n i / p i v o t c u s t o m i z a t i o n / 6 d c c 8 e 1 4 - f c 7 0 - 4 3 3 6 - 8 0 e 2 - b e 4 3 8 4 2 3 5 3 4 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19.xml>��< ? x m l   v e r s i o n = " 1 . 0 "   e n c o d i n g = " U T F - 1 6 " ? > < G e m i n i   x m l n s = " h t t p : / / g e m i n i / p i v o t c u s t o m i z a t i o n / L i n k e d T a b l e s " > < C u s t o m C o n t e n t > < ! [ C D A T A [ < L i n k e d T a b l e s   x m l n s : x s d = " h t t p : / / w w w . w 3 . o r g / 2 0 0 1 / X M L S c h e m a "   x m l n s : x s i = " h t t p : / / w w w . w 3 . o r g / 2 0 0 1 / X M L S c h e m a - i n s t a n c e " > < L i n k e d T a b l e L i s t > < L i n k e d T a b l e I n f o > < E x c e l T a b l e N a m e > R e p o r t < / E x c e l T a b l e N a m e > < G e m i n i T a b l e I d > R e p o r t < / G e m i n i T a b l e I d > < L i n k e d C o l u m n L i s t > < L i n k e d C o l u m n I n f o > < E x c e l C o l u m n N a m e > R e p o r t < / E x c e l C o l u m n N a m e > < G e m i n i C o l u m n I d > R e p o r t < / G e m i n i C o l u m n I d > < / L i n k e d C o l u m n I n f o > < / L i n k e d C o l u m n L i s t > < U p d a t e N e e d e d > t r u e < / U p d a t e N e e d e d > < R o w C o u n t > 1 < / R o w C o u n t > < / L i n k e d T a b l e I n f o > < L i n k e d T a b l e I n f o > < E x c e l T a b l e N a m e > X I R R < / E x c e l T a b l e N a m e > < G e m i n i T a b l e I d > X I R R < / G e m i n i T a b l e I d > < L i n k e d C o l u m n L i s t > < L i n k e d C o l u m n I n f o > < E x c e l C o l u m n N a m e > X I R R < / E x c e l C o l u m n N a m e > < G e m i n i C o l u m n I d > X I R R < / G e m i n i C o l u m n I d > < / L i n k e d C o l u m n I n f o > < / L i n k e d C o l u m n L i s t > < U p d a t e N e e d e d > t r u e < / U p d a t e N e e d e d > < R o w C o u n t > 1 8 0 < / R o w C o u n t > < / L i n k e d T a b l e I n f o > < L i n k e d T a b l e I n f o > < E x c e l T a b l e N a m e > R e p o r t C u r r e n c y < / E x c e l T a b l e N a m e > < G e m i n i T a b l e I d > R e p o r t C u r r e n c y < / G e m i n i T a b l e I d > < L i n k e d C o l u m n L i s t > < L i n k e d C o l u m n I n f o > < E x c e l C o l u m n N a m e > R e p o r t C u r r e n c y < / E x c e l C o l u m n N a m e > < G e m i n i C o l u m n I d > R e p o r t C u r r e n c y < / G e m i n i C o l u m n I d > < / L i n k e d C o l u m n I n f o > < L i n k e d C o l u m n I n f o > < E x c e l C o l u m n N a m e > C u r r e n c y I D < / E x c e l C o l u m n N a m e > < G e m i n i C o l u m n I d > C u r r e n c y I D < / G e m i n i C o l u m n I d > < / L i n k e d C o l u m n I n f o > < / L i n k e d C o l u m n L i s t > < U p d a t e N e e d e d > t r u e < / U p d a t e N e e d e d > < R o w C o u n t > 4 < / R o w C o u n t > < / L i n k e d T a b l e I n f o > < L i n k e d T a b l e I n f o > < E x c e l T a b l e N a m e > C o n f i g < / E x c e l T a b l e N a m e > < G e m i n i T a b l e I d > C o n f i g < / G e m i n i T a b l e I d > < L i n k e d C o l u m n L i s t > < L i n k e d C o l u m n I n f o > < E x c e l C o l u m n N a m e > M i n D a t e < / E x c e l C o l u m n N a m e > < G e m i n i C o l u m n I d > M i n D a t e < / G e m i n i C o l u m n I d > < / L i n k e d C o l u m n I n f o > < L i n k e d C o l u m n I n f o > < E x c e l C o l u m n N a m e > T r a c k C a s h < / E x c e l C o l u m n N a m e > < G e m i n i C o l u m n I d > T r a c k C a s h < / G e m i n i C o l u m n I d > < / L i n k e d C o l u m n I n f o > < L i n k e d C o l u m n I n f o > < E x c e l C o l u m n N a m e > M a r k e t I n d e x 1 < / E x c e l C o l u m n N a m e > < G e m i n i C o l u m n I d > M a r k e t I n d e x 1 < / G e m i n i C o l u m n I d > < / L i n k e d C o l u m n I n f o > < L i n k e d C o l u m n I n f o > < E x c e l C o l u m n N a m e > M a r k e t I n d e x 2 < / E x c e l C o l u m n N a m e > < G e m i n i C o l u m n I d > M a r k e t I n d e x 2 < / G e m i n i C o l u m n I d > < / L i n k e d C o l u m n I n f o > < L i n k e d C o l u m n I n f o > < E x c e l C o l u m n N a m e > D r i p F l a g < / E x c e l C o l u m n N a m e > < G e m i n i C o l u m n I d > D r i p F l a g < / G e m i n i C o l u m n I d > < / L i n k e d C o l u m n I n f o > < L i n k e d C o l u m n I n f o > < E x c e l C o l u m n N a m e > T M T R I n d e x < / E x c e l C o l u m n N a m e > < G e m i n i C o l u m n I d > T M T R I n d e x < / G e m i n i C o l u m n I d > < / L i n k e d C o l u m n I n f o > < / L i n k e d C o l u m n L i s t > < U p d a t e N e e d e d > t r u e < / U p d a t e N e e d e d > < R o w C o u n t > 1 < / R o w C o u n t > < / L i n k e d T a b l e I n f o > < L i n k e d T a b l e I n f o > < E x c e l T a b l e N a m e > A l l o c a t i o n < / E x c e l T a b l e N a m e > < G e m i n i T a b l e I d > A l l o c a t i o n < / G e m i n i T a b l e I d > < L i n k e d C o l u m n L i s t > < L i n k e d C o l u m n I n f o > < E x c e l C o l u m n N a m e > A l l o c a t i o n < / E x c e l C o l u m n N a m e > < G e m i n i C o l u m n I d > A l l o c a t i o n < / G e m i n i C o l u m n I d > < / L i n k e d C o l u m n I n f o > < L i n k e d C o l u m n I n f o > < E x c e l C o l u m n N a m e > T a r g e t P e r c e n t < / E x c e l C o l u m n N a m e > < G e m i n i C o l u m n I d > T a r g e t P e r c e n t < / G e m i n i C o l u m n I d > < / L i n k e d C o l u m n I n f o > < L i n k e d C o l u m n I n f o > < E x c e l C o l u m n N a m e > I n d e x < / E x c e l C o l u m n N a m e > < G e m i n i C o l u m n I d > I n d e x < / G e m i n i C o l u m n I d > < / L i n k e d C o l u m n I n f o > < / L i n k e d C o l u m n L i s t > < U p d a t e N e e d e d > t r u e < / U p d a t e N e e d e d > < R o w C o u n t > 5 < / R o w C o u n t > < / L i n k e d T a b l e I n f o > < L i n k e d T a b l e I n f o > < E x c e l T a b l e N a m e > A c c o u n t < / E x c e l T a b l e N a m e > < G e m i n i T a b l e I d > A c c o u n t < / G e m i n i T a b l e I d > < L i n k e d C o l u m n L i s t > < L i n k e d C o l u m n I n f o > < E x c e l C o l u m n N a m e > A c c o u n t < / E x c e l C o l u m n N a m e > < G e m i n i C o l u m n I d > A c c o u n t < / G e m i n i C o l u m n I d > < / L i n k e d C o l u m n I n f o > < L i n k e d C o l u m n I n f o > < E x c e l C o l u m n N a m e > P o r t f o l i o < / E x c e l C o l u m n N a m e > < G e m i n i C o l u m n I d > P o r t f o l i o < / G e m i n i C o l u m n I d > < / L i n k e d C o l u m n I n f o > < L i n k e d C o l u m n I n f o > < E x c e l C o l u m n N a m e > T a x < / E x c e l C o l u m n N a m e > < G e m i n i C o l u m n I d > T a x < / G e m i n i C o l u m n I d > < / L i n k e d C o l u m n I n f o > < L i n k e d C o l u m n I n f o > < E x c e l C o l u m n N a m e > C u r r e n c y < / E x c e l C o l u m n N a m e > < G e m i n i C o l u m n I d > C u r r e n c y < / G e m i n i C o l u m n I d > < / L i n k e d C o l u m n I n f o > < L i n k e d C o l u m n I n f o > < E x c e l C o l u m n N a m e > A c t i v e < / E x c e l C o l u m n N a m e > < G e m i n i C o l u m n I d > A c t i v e < / G e m i n i C o l u m n I d > < / L i n k e d C o l u m n I n f o > < L i n k e d C o l u m n I n f o > < E x c e l C o l u m n N a m e > A c c o u n t   G r o u p   1 < / E x c e l C o l u m n N a m e > < G e m i n i C o l u m n I d > A c c o u n t   G r o u p   1 < / G e m i n i C o l u m n I d > < / L i n k e d C o l u m n I n f o > < L i n k e d C o l u m n I n f o > < E x c e l C o l u m n N a m e > A c c o u n t   G r o u p   2 < / E x c e l C o l u m n N a m e > < G e m i n i C o l u m n I d > A c c o u n t   G r o u p   2 < / G e m i n i C o l u m n I d > < / L i n k e d C o l u m n I n f o > < L i n k e d C o l u m n I n f o > < E x c e l C o l u m n N a m e > A c c o u n t   G r o u p   3 < / E x c e l C o l u m n N a m e > < G e m i n i C o l u m n I d > A c c o u n t   G r o u p   3 < / G e m i n i C o l u m n I d > < / L i n k e d C o l u m n I n f o > < L i n k e d C o l u m n I n f o > < E x c e l C o l u m n N a m e > C a l c   W H T < / E x c e l C o l u m n N a m e > < G e m i n i C o l u m n I d > C a l c   W H T < / G e m i n i C o l u m n I d > < / L i n k e d C o l u m n I n f o > < L i n k e d C o l u m n I n f o > < E x c e l C o l u m n N a m e > D R I P < / E x c e l C o l u m n N a m e > < G e m i n i C o l u m n I d > D R I P < / G e m i n i C o l u m n I d > < / L i n k e d C o l u m n I n f o > < / L i n k e d C o l u m n L i s t > < U p d a t e N e e d e d > t r u e < / U p d a t e N e e d e d > < R o w C o u n t > 1 4 < / R o w C o u n t > < / L i n k e d T a b l e I n f o > < L i n k e d T a b l e I n f o > < E x c e l T a b l e N a m e > T r a n s T y p e < / E x c e l T a b l e N a m e > < G e m i n i T a b l e I d > T r a n s T y p e < / G e m i n i T a b l e I d > < L i n k e d C o l u m n L i s t > < L i n k e d C o l u m n I n f o > < E x c e l C o l u m n N a m e > T r a n s T y p e < / E x c e l C o l u m n N a m e > < G e m i n i C o l u m n I d > T r a n s T y p e < / G e m i n i C o l u m n I d > < / L i n k e d C o l u m n I n f o > < L i n k e d C o l u m n I n f o > < E x c e l C o l u m n N a m e > I g n o r e Q t y F l a g < / E x c e l C o l u m n N a m e > < G e m i n i C o l u m n I d > I g n o r e Q t y F l a g < / G e m i n i C o l u m n I d > < / L i n k e d C o l u m n I n f o > < L i n k e d C o l u m n I n f o > < E x c e l C o l u m n N a m e > T r a n s F e e S i g n < / E x c e l C o l u m n N a m e > < G e m i n i C o l u m n I d > T r a n s F e e S i g n < / G e m i n i C o l u m n I d > < / L i n k e d C o l u m n I n f o > < L i n k e d C o l u m n I n f o > < E x c e l C o l u m n N a m e > C a s h A m n t S i g n < / E x c e l C o l u m n N a m e > < G e m i n i C o l u m n I d > C a s h A m n t S i g n < / G e m i n i C o l u m n I d > < / L i n k e d C o l u m n I n f o > < L i n k e d C o l u m n I n f o > < E x c e l C o l u m n N a m e > B o o k V a l u e S i g n < / E x c e l C o l u m n N a m e > < G e m i n i C o l u m n I d > B o o k V a l u e S i g n < / G e m i n i C o l u m n I d > < / L i n k e d C o l u m n I n f o > < L i n k e d C o l u m n I n f o > < E x c e l C o l u m n N a m e > Q t y S i g n < / E x c e l C o l u m n N a m e > < G e m i n i C o l u m n I d > Q t y S i g n < / G e m i n i C o l u m n I d > < / L i n k e d C o l u m n I n f o > < L i n k e d C o l u m n I n f o > < E x c e l C o l u m n N a m e > D i s t r i b R e t u r n O f C a p i t a l F l a g < / E x c e l C o l u m n N a m e > < G e m i n i C o l u m n I d > D i s t r i b R e t u r n O f C a p i t a l F l a g < / G e m i n i C o l u m n I d > < / L i n k e d C o l u m n I n f o > < L i n k e d C o l u m n I n f o > < E x c e l C o l u m n N a m e > D i s t r i b C a p G a i n R e i n v s t d F l a g < / E x c e l C o l u m n N a m e > < G e m i n i C o l u m n I d > D i s t r i b C a p G a i n R e i n v s t d F l a g < / G e m i n i C o l u m n I d > < / L i n k e d C o l u m n I n f o > < L i n k e d C o l u m n I n f o > < E x c e l C o l u m n N a m e > D i v i d e n d F l a g < / E x c e l C o l u m n N a m e > < G e m i n i C o l u m n I d > D i v i d e n d F l a g < / G e m i n i C o l u m n I d > < / L i n k e d C o l u m n I n f o > < L i n k e d C o l u m n I n f o > < E x c e l C o l u m n N a m e > D e p o s i t T r a n s S i g n < / E x c e l C o l u m n N a m e > < G e m i n i C o l u m n I d > D e p o s i t T r a n s S i g n < / G e m i n i C o l u m n I d > < / L i n k e d C o l u m n I n f o > < L i n k e d C o l u m n I n f o > < E x c e l C o l u m n N a m e > C a s h I m p a c t S i g n < / E x c e l C o l u m n N a m e > < G e m i n i C o l u m n I d > C a s h I m p a c t S i g n < / G e m i n i C o l u m n I d > < / L i n k e d C o l u m n I n f o > < L i n k e d C o l u m n I n f o > < E x c e l C o l u m n N a m e > S e l l F l a g < / E x c e l C o l u m n N a m e > < G e m i n i C o l u m n I d > S e l l F l a g < / G e m i n i C o l u m n I d > < / L i n k e d C o l u m n I n f o > < L i n k e d C o l u m n I n f o > < E x c e l C o l u m n N a m e > W i t h h o l d i n g T a x F l a g < / E x c e l C o l u m n N a m e > < G e m i n i C o l u m n I d > W i t h h o l d i n g T a x F l a g < / G e m i n i C o l u m n I d > < / L i n k e d C o l u m n I n f o > < L i n k e d C o l u m n I n f o > < E x c e l C o l u m n N a m e > F e e F l a g < / E x c e l C o l u m n N a m e > < G e m i n i C o l u m n I d > F e e F l a g < / G e m i n i C o l u m n I d > < / L i n k e d C o l u m n I n f o > < L i n k e d C o l u m n I n f o > < E x c e l C o l u m n N a m e > E x t e r n a l I m p a c t S y m b o l S i g n < / E x c e l C o l u m n N a m e > < G e m i n i C o l u m n I d > E x t e r n a l I m p a c t S y m b o l S i g n < / G e m i n i C o l u m n I d > < / L i n k e d C o l u m n I n f o > < L i n k e d C o l u m n I n f o > < E x c e l C o l u m n N a m e > E x t e r n a l I m p a c t P o r t f o l i o S i g n < / E x c e l C o l u m n N a m e > < G e m i n i C o l u m n I d > E x t e r n a l I m p a c t P o r t f o l i o S i g n < / G e m i n i C o l u m n I d > < / L i n k e d C o l u m n I n f o > < L i n k e d C o l u m n I n f o > < E x c e l C o l u m n N a m e > E x t e r n a l I m p a c t P o r t f o l i o S i g n 2 < / E x c e l C o l u m n N a m e > < G e m i n i C o l u m n I d > E x t e r n a l I m p a c t P o r t f o l i o S i g n 2 < / G e m i n i C o l u m n I d > < / L i n k e d C o l u m n I n f o > < L i n k e d C o l u m n I n f o > < E x c e l C o l u m n N a m e > S h o w F o r S a l e s R e p o r t < / E x c e l C o l u m n N a m e > < G e m i n i C o l u m n I d > S h o w F o r S a l e s R e p o r t < / G e m i n i C o l u m n I d > < / L i n k e d C o l u m n I n f o > < L i n k e d C o l u m n I n f o > < E x c e l C o l u m n N a m e > T r a n s T y p e G r o u p < / E x c e l C o l u m n N a m e > < G e m i n i C o l u m n I d > T r a n s T y p e G r o u p < / G e m i n i C o l u m n I d > < / L i n k e d C o l u m n I n f o > < L i n k e d C o l u m n I n f o > < E x c e l C o l u m n N a m e > T r a n s D e s c r i p t i o n < / E x c e l C o l u m n N a m e > < G e m i n i C o l u m n I d > T r a n s D e s c r i p t i o n < / G e m i n i C o l u m n I d > < / L i n k e d C o l u m n I n f o > < L i n k e d C o l u m n I n f o > < E x c e l C o l u m n N a m e > C a s h F l a g < / E x c e l C o l u m n N a m e > < G e m i n i C o l u m n I d > C a s h F l a g < / G e m i n i C o l u m n I d > < / L i n k e d C o l u m n I n f o > < L i n k e d C o l u m n I n f o > < E x c e l C o l u m n N a m e > E x c h R a t e F l a g < / E x c e l C o l u m n N a m e > < G e m i n i C o l u m n I d > E x c h R a t e F l a g < / G e m i n i C o l u m n I d > < / L i n k e d C o l u m n I n f o > < / L i n k e d C o l u m n L i s t > < U p d a t e N e e d e d > t r u e < / U p d a t e N e e d e d > < R o w C o u n t > 1 9 < / R o w C o u n t > < / L i n k e d T a b l e I n f o > < L i n k e d T a b l e I n f o > < E x c e l T a b l e N a m e > S y m b o l S e c t o r < / E x c e l T a b l e N a m e > < G e m i n i T a b l e I d > S y m b o l S e c t o r < / G e m i n i T a b l e I d > < L i n k e d C o l u m n L i s t > < L i n k e d C o l u m n I n f o > < E x c e l C o l u m n N a m e > S y m b o l < / E x c e l C o l u m n N a m e > < G e m i n i C o l u m n I d > S y m b o l < / G e m i n i C o l u m n I d > < / L i n k e d C o l u m n I n f o > < L i n k e d C o l u m n I n f o > < E x c e l C o l u m n N a m e > S e c t o r < / E x c e l C o l u m n N a m e > < G e m i n i C o l u m n I d > S e c t o r < / G e m i n i C o l u m n I d > < / L i n k e d C o l u m n I n f o > < L i n k e d C o l u m n I n f o > < E x c e l C o l u m n N a m e > P e r c e n t < / E x c e l C o l u m n N a m e > < G e m i n i C o l u m n I d > P e r c e n t < / G e m i n i C o l u m n I d > < / L i n k e d C o l u m n I n f o > < L i n k e d C o l u m n I n f o > < E x c e l C o l u m n N a m e > S e n s i t i v i t y < / E x c e l C o l u m n N a m e > < G e m i n i C o l u m n I d > S e n s i t i v i t y < / G e m i n i C o l u m n I d > < / L i n k e d C o l u m n I n f o > < / L i n k e d C o l u m n L i s t > < U p d a t e N e e d e d > t r u e < / U p d a t e N e e d e d > < R o w C o u n t > 3 9 8 < / R o w C o u n t > < / L i n k e d T a b l e I n f o > < L i n k e d T a b l e I n f o > < E x c e l T a b l e N a m e > S y m b o l < / E x c e l T a b l e N a m e > < G e m i n i T a b l e I d > S y m b o l < / G e m i n i T a b l e I d > < L i n k e d C o l u m n L i s t > < L i n k e d C o l u m n I n f o > < E x c e l C o l u m n N a m e > S y m b o l < / E x c e l C o l u m n N a m e > < G e m i n i C o l u m n I d > S y m b o l < / G e m i n i C o l u m n I d > < / L i n k e d C o l u m n I n f o > < L i n k e d C o l u m n I n f o > < E x c e l C o l u m n N a m e > S y m b o l N a m e < / E x c e l C o l u m n N a m e > < G e m i n i C o l u m n I d > S y m b o l N a m e < / G e m i n i C o l u m n I d > < / L i n k e d C o l u m n I n f o > < L i n k e d C o l u m n I n f o > < E x c e l C o l u m n N a m e > C u r r e n c y < / E x c e l C o l u m n N a m e > < G e m i n i C o l u m n I d > C u r r e n c y < / G e m i n i C o l u m n I d > < / L i n k e d C o l u m n I n f o > < L i n k e d C o l u m n I n f o > < E x c e l C o l u m n N a m e > M E R < / E x c e l C o l u m n N a m e > < G e m i n i C o l u m n I d > M E R < / G e m i n i C o l u m n I d > < / L i n k e d C o l u m n I n f o > < L i n k e d C o l u m n I n f o > < E x c e l C o l u m n N a m e > A l l o c a t i o n < / E x c e l C o l u m n N a m e > < G e m i n i C o l u m n I d > A l l o c a t i o n < / G e m i n i C o l u m n I d > < / L i n k e d C o l u m n I n f o > < L i n k e d C o l u m n I n f o > < E x c e l C o l u m n N a m e > S y m b o l G r o u p 1 < / E x c e l C o l u m n N a m e > < G e m i n i C o l u m n I d > S y m b o l G r o u p 1 < / G e m i n i C o l u m n I d > < / L i n k e d C o l u m n I n f o > < L i n k e d C o l u m n I n f o > < E x c e l C o l u m n N a m e > S y m b o l G r o u p 2 < / E x c e l C o l u m n N a m e > < G e m i n i C o l u m n I d > S y m b o l G r o u p 2 < / G e m i n i C o l u m n I d > < / L i n k e d C o l u m n I n f o > < L i n k e d C o l u m n I n f o > < E x c e l C o l u m n N a m e > S y m b o l G r o u p 3 < / E x c e l C o l u m n N a m e > < G e m i n i C o l u m n I d > S y m b o l G r o u p 3 < / G e m i n i C o l u m n I d > < / L i n k e d C o l u m n I n f o > < L i n k e d C o l u m n I n f o > < E x c e l C o l u m n N a m e > R e g i o n < / E x c e l C o l u m n N a m e > < G e m i n i C o l u m n I d > R e g i o n < / G e m i n i C o l u m n I d > < / L i n k e d C o l u m n I n f o > < L i n k e d C o l u m n I n f o > < E x c e l C o l u m n N a m e > W H T P e r c e n t < / E x c e l C o l u m n N a m e > < G e m i n i C o l u m n I d > W H T P e r c e n t < / G e m i n i C o l u m n I d > < / L i n k e d C o l u m n I n f o > < L i n k e d C o l u m n I n f o > < E x c e l C o l u m n N a m e > S e c t o r S u m < / E x c e l C o l u m n N a m e > < G e m i n i C o l u m n I d > S e c t o r S u m < / G e m i n i C o l u m n I d > < / L i n k e d C o l u m n I n f o > < / L i n k e d C o l u m n L i s t > < U p d a t e N e e d e d > t r u e < / U p d a t e N e e d e d > < R o w C o u n t > 1 0 6 < / R o w C o u n t > < / L i n k e d T a b l e I n f o > < L i n k e d T a b l e I n f o > < E x c e l T a b l e N a m e > T r a n s < / E x c e l T a b l e N a m e > < G e m i n i T a b l e I d > T r a n s < / G e m i n i T a b l e I d > < L i n k e d C o l u m n L i s t > < L i n k e d C o l u m n I n f o > < E x c e l C o l u m n N a m e > A c c o u n t < / E x c e l C o l u m n N a m e > < G e m i n i C o l u m n I d > A c c o u n t < / G e m i n i C o l u m n I d > < / L i n k e d C o l u m n I n f o > < L i n k e d C o l u m n I n f o > < E x c e l C o l u m n N a m e > D a t e < / E x c e l C o l u m n N a m e > < G e m i n i C o l u m n I d > D a t e < / G e m i n i C o l u m n I d > < / L i n k e d C o l u m n I n f o > < L i n k e d C o l u m n I n f o > < E x c e l C o l u m n N a m e > T r a n s T y p e < / E x c e l C o l u m n N a m e > < G e m i n i C o l u m n I d > T r a n s T y p e < / G e m i n i C o l u m n I d > < / L i n k e d C o l u m n I n f o > < L i n k e d C o l u m n I n f o > < E x c e l C o l u m n N a m e > T r a n s S u b T y p e < / E x c e l C o l u m n N a m e > < G e m i n i C o l u m n I d > T r a n s S u b T y p e < / G e m i n i C o l u m n I d > < / L i n k e d C o l u m n I n f o > < L i n k e d C o l u m n I n f o > < E x c e l C o l u m n N a m e > S y m b o l N a m e < / E x c e l C o l u m n N a m e > < G e m i n i C o l u m n I d > S y m b o l N a m e < / G e m i n i C o l u m n I d > < / L i n k e d C o l u m n I n f o > < L i n k e d C o l u m n I n f o > < E x c e l C o l u m n N a m e > Q t y < / E x c e l C o l u m n N a m e > < G e m i n i C o l u m n I d > Q t y < / G e m i n i C o l u m n I d > < / L i n k e d C o l u m n I n f o > < L i n k e d C o l u m n I n f o > < E x c e l C o l u m n N a m e > P r i c e < / E x c e l C o l u m n N a m e > < G e m i n i C o l u m n I d > P r i c e < / G e m i n i C o l u m n I d > < / L i n k e d C o l u m n I n f o > < L i n k e d C o l u m n I n f o > < E x c e l C o l u m n N a m e > F e e < / E x c e l C o l u m n N a m e > < G e m i n i C o l u m n I d > F e e < / G e m i n i C o l u m n I d > < / L i n k e d C o l u m n I n f o > < L i n k e d C o l u m n I n f o > < E x c e l C o l u m n N a m e > E x c h R a t e < / E x c e l C o l u m n N a m e > < G e m i n i C o l u m n I d > E x c h R a t e < / G e m i n i C o l u m n I d > < / L i n k e d C o l u m n I n f o > < L i n k e d C o l u m n I n f o > < E x c e l C o l u m n N a m e > C o m m e n t < / E x c e l C o l u m n N a m e > < G e m i n i C o l u m n I d > C o m m e n t < / G e m i n i C o l u m n I d > < / L i n k e d C o l u m n I n f o > < L i n k e d C o l u m n I n f o > < E x c e l C o l u m n N a m e > C o s t B a s i s O v e r r i d e < / E x c e l C o l u m n N a m e > < G e m i n i C o l u m n I d > C o s t B a s i s O v e r r i d e < / G e m i n i C o l u m n I d > < / L i n k e d C o l u m n I n f o > < L i n k e d C o l u m n I n f o > < E x c e l C o l u m n N a m e > A c c r u e d I n t e r e s t < / E x c e l C o l u m n N a m e > < G e m i n i C o l u m n I d > A c c r u e d I n t e r e s t < / G e m i n i C o l u m n I d > < / L i n k e d C o l u m n I n f o > < L i n k e d C o l u m n I n f o > < E x c e l C o l u m n N a m e > E x c h R a t e R p t 1 O v e r r i d e < / E x c e l C o l u m n N a m e > < G e m i n i C o l u m n I d > E x c h R a t e R p t 1 O v e r r i d e < / G e m i n i C o l u m n I d > < / L i n k e d C o l u m n I n f o > < L i n k e d C o l u m n I n f o > < E x c e l C o l u m n N a m e > E x c h R a t e R p t 2 O v e r r i d e < / E x c e l C o l u m n N a m e > < G e m i n i C o l u m n I d > E x c h R a t e R p t 2 O v e r r i d e < / G e m i n i C o l u m n I d > < / L i n k e d C o l u m n I n f o > < L i n k e d C o l u m n I n f o > < E x c e l C o l u m n N a m e > E x c h R a t e R p t 3 O v e r r i d e < / E x c e l C o l u m n N a m e > < G e m i n i C o l u m n I d > E x c h R a t e R p t 3 O v e r r i d e < / G e m i n i C o l u m n I d > < / L i n k e d C o l u m n I n f o > < L i n k e d C o l u m n I n f o > < E x c e l C o l u m n N a m e > T T R < / E x c e l C o l u m n N a m e > < G e m i n i C o l u m n I d > T T R < / G e m i n i C o l u m n I d > < / L i n k e d C o l u m n I n f o > < L i n k e d C o l u m n I n f o > < E x c e l C o l u m n N a m e > T o t a l A m n t < / E x c e l C o l u m n N a m e > < G e m i n i C o l u m n I d > T o t a l A m n t < / G e m i n i C o l u m n I d > < / L i n k e d C o l u m n I n f o > < L i n k e d C o l u m n I n f o > < E x c e l C o l u m n N a m e > C a s h I m p a c t < / E x c e l C o l u m n N a m e > < G e m i n i C o l u m n I d > C a s h I m p a c t < / G e m i n i C o l u m n I d > < / L i n k e d C o l u m n I n f o > < L i n k e d C o l u m n I n f o > < E x c e l C o l u m n N a m e > C a s h B a l a n c e < / E x c e l C o l u m n N a m e > < G e m i n i C o l u m n I d > C a s h B a l a n c e < / G e m i n i C o l u m n I d > < / L i n k e d C o l u m n I n f o > < L i n k e d C o l u m n I n f o > < E x c e l C o l u m n N a m e > Q t y C h a n g e < / E x c e l C o l u m n N a m e > < G e m i n i C o l u m n I d > Q t y C h a n g e < / G e m i n i C o l u m n I d > < / L i n k e d C o l u m n I n f o > < L i n k e d C o l u m n I n f o > < E x c e l C o l u m n N a m e > Q t y H e l d < / E x c e l C o l u m n N a m e > < G e m i n i C o l u m n I d > Q t y H e l d < / G e m i n i C o l u m n I d > < / L i n k e d C o l u m n I n f o > < L i n k e d C o l u m n I n f o > < E x c e l C o l u m n N a m e > S y m b o l < / E x c e l C o l u m n N a m e > < G e m i n i C o l u m n I d > S y m b o l < / G e m i n i C o l u m n I d > < / L i n k e d C o l u m n I n f o > < L i n k e d C o l u m n I n f o > < E x c e l C o l u m n N a m e > T r a n s I D < / E x c e l C o l u m n N a m e > < G e m i n i C o l u m n I d > T r a n s I D < / G e m i n i C o l u m n I d > < / L i n k e d C o l u m n I n f o > < L i n k e d C o l u m n I n f o > < E x c e l C o l u m n N a m e > Q H B S < / E x c e l C o l u m n N a m e > < G e m i n i C o l u m n I d > Q H B S < / G e m i n i C o l u m n I d > < / L i n k e d C o l u m n I n f o > < L i n k e d C o l u m n I n f o > < E x c e l C o l u m n N a m e > C B I < / E x c e l C o l u m n N a m e > < G e m i n i C o l u m n I d > C B I < / G e m i n i C o l u m n I d > < / L i n k e d C o l u m n I n f o > < / L i n k e d C o l u m n L i s t > < U p d a t e N e e d e d > t r u e < / U p d a t e N e e d e d > < R o w C o u n t > 5 4 8 9 < / R o w C o u n t > < / L i n k e d T a b l e I n f o > < / L i n k e d T a b l e L i s t > < / L i n k e d T a b l e s > ] ] > < / C u s t o m C o n t e n t > < / G e m i n i > 
</file>

<file path=customXml/item2.xml>��< ? x m l   v e r s i o n = " 1 . 0 "   e n c o d i n g = " U T F - 1 6 " ? > < G e m i n i   x m l n s = " h t t p : / / g e m i n i / p i v o t c u s t o m i z a t i o n / 6 1 e b 8 5 b 1 - 7 3 b 7 - 4 1 1 5 - 9 a e a - b 0 3 3 c e 0 a 2 4 8 7 " > < 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 T r u e < / V i s i b l e > < / i t e m > < i t e m > < M e a s u r e N a m e > E q u i t y   V a l u e < / M e a s u r e N a m e > < D i s p l a y N a m e > E q u i t y   V a l u e < / D i s p l a y N a m e > < V i s i b l e > T r u e 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 T r u e < / V i s i b l e > < / i t e m > < i t e m > < M e a s u r e N a m e > C a p i t a l   G a i n   L a s t   D a y < / M e a s u r e N a m e > < D i s p l a y N a m e > C a p i t a l   G a i n   L a s t   D a y < / D i s p l a y N a m e > < V i s i b l e > T r u e < / V i s i b l e > < / i t e m > < i t e m > < M e a s u r e N a m e > R e a l i z e d   C a p   G a i n < / M e a s u r e N a m e > < D i s p l a y N a m e > R e a l i z e d   C a p   G a i n < / D i s p l a y N a m e > < V i s i b l e > T r u e 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 T r u e 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 1 0 1 4 2 4 1 5 0 3 < / S A H o s t H a s h > < G e m i n i F i e l d L i s t V i s i b l e > T r u e < / G e m i n i F i e l d L i s t V i s i b l e > < / S e t t i n g s > ] ] > < / C u s t o m C o n t e n t > < / G e m i n i > 
</file>

<file path=customXml/item20.xml>��< ? x m l   v e r s i o n = " 1 . 0 "   e n c o d i n g = " U T F - 1 6 " ? > < G e m i n i   x m l n s = " h t t p : / / g e m i n i / p i v o t c u s t o m i z a t i o n / 2 0 0 f b 7 b 3 - a 0 6 d - 4 1 5 5 - a 7 f b - d d 9 b 3 3 5 c 2 4 3 a " > < 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 P r i c e   O r i g   C u r r < / M e a s u r e N a m e > < D i s p l a y N a m e > P r i c e   O r i g   C u r r < / 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 W H T   t o   D i v   R a t i o < / M e a s u r e N a m e > < D i s p l a y N a m e > W H T   t o   D i v   R a t i o < / D i s p l a y N a m e > < V i s i b l e > F a l s e < / V i s i b l e > < / i t e m > < i t e m > < M e a s u r e N a m e > C a s h   V a l u e   S t a r t < / M e a s u r e N a m e > < D i s p l a y N a m e > C a s h   V a l u e   S t a r t < / D i s p l a y N a m e > < V i s i b l e > F a l s e < / V i s i b l e > < / i t e m > < i t e m > < M e a s u r e N a m e > A n n l z d   R o R   S y m b o l < / M e a s u r e N a m e > < D i s p l a y N a m e > A n n l z d   R o R   S y m b o l < / D i s p l a y N a m e > < V i s i b l e > F a l s e < / V i s i b l e > < / i t e m > < i t e m > < M e a s u r e N a m e > A n n l z d   R o R   A c c o u n t < / M e a s u r e N a m e > < D i s p l a y N a m e > A n n l z d   R o R   A c c o u n t 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 C a p   G a i n   %   ( T W ) < / M e a s u r e N a m e > < D i s p l a y N a m e > C a p   G a i n   %   ( T W ) < / D i s p l a y N a m e > < V i s i b l e > F a l s e < / V i s i b l e > < / i t e m > < i t e m > < M e a s u r e N a m e > P r o f i t   %   S y m b < / M e a s u r e N a m e > < D i s p l a y N a m e > P r o f i t   %   S y m b < / D i s p l a y N a m e > < V i s i b l e > F a l s e < / V i s i b l e > < / i t e m > < i t e m > < M e a s u r e N a m e > Q u o t e   C o u n t < / M e a s u r e N a m e > < D i s p l a y N a m e > Q u o t e   C o u n t < / D i s p l a y N a m e > < V i s i b l e > F a l s e < / V i s i b l e > < / i t e m > < i t e m > < M e a s u r e N a m e > F i r s t   T r a d e   D a t e < / M e a s u r e N a m e > < D i s p l a y N a m e > F i r s t   T r a d e   D a t e < / D i s p l a y N a m e > < V i s i b l e > F a l s e < / V i s i b l e > < / i t e m > < i t e m > < M e a s u r e N a m e > F i r s t   B u y   D a t e   E v e r < / M e a s u r e N a m e > < D i s p l a y N a m e > F i r s t   B u y   D a t e   E v e r < / D i s p l a y N a m e > < V i s i b l e > F a l s e < / V i s i b l e > < / i t e m > < i t e m > < M e a s u r e N a m e > L a s t   T r a d e   D a t e < / M e a s u r e N a m e > < D i s p l a y N a m e > L a s t   T r a d e   D a t e < / 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 C a p   G a i n   O r i g   C u r r < / M e a s u r e N a m e > < D i s p l a y N a m e > C a p   G a i n   O r i g   C u r r < / D i s p l a y N a m e > < V i s i b l e > F a l s e < / V i s i b l e > < / i t e m > < i t e m > < M e a s u r e N a m e > M a x   Q u o t e   D a t e < / M e a s u r e N a m e > < D i s p l a y N a m e > M a x   Q u o t e   D a t e < / D i s p l a y N a m e > < V i s i b l e > F a l s e < / V i s i b l e > < / i t e m > < i t e m > < M e a s u r e N a m e > C o s t   B a s i s   M a x < / M e a s u r e N a m e > < D i s p l a y N a m e > C o s t   B a s i s   M a x < / D i s p l a y N a m e > < V i s i b l e > F a l s e < / V i s i b l e > < / i t e m > < i t e m > < M e a s u r e N a m e > E q u i t y   V a l u e   M a x < / M e a s u r e N a m e > < D i s p l a y N a m e > E q u i t y   V a l u e   M a x < / D i s p l a y N a m e > < V i s i b l e > F a l s e < / V i s i b l e > < / i t e m > < i t e m > < M e a s u r e N a m e > P r o f i t   %   ( T W )   S y m b < / M e a s u r e N a m e > < D i s p l a y N a m e > P r o f i t   %   ( T W )   S y m b < / D i s p l a y N a m e > < V i s i b l e > F a l s e < / V i s i b l e > < / i t e m > < i t e m > < M e a s u r e N a m e > P r o f i t   %   ( T W )   A c c n t < / M e a s u r e N a m e > < D i s p l a y N a m e > P r o f i t   %   ( T W )   A c c n t < / D i s p l a y N a m e > < V i s i b l e > F a l s e < / V i s i b l e > < / i t e m > < i t e m > < M e a s u r e N a m e > P r o f i t   %   A c c n t < / M e a s u r e N a m e > < D i s p l a y N a m e > P r o f i t   %   A c c n t < / D i s p l a y N a m e > < V i s i b l e > F a l s e < / V i s i b l e > < / i t e m > < i t e m > < M e a s u r e N a m e > P r o f i t   %   ( T W ) < / M e a s u r e N a m e > < D i s p l a y N a m e > P r o f i t   %   ( T W ) < / D i s p l a y N a m e > < V i s i b l e > F a l s e < / V i s i b l e > < / i t e m > < i t e m > < M e a s u r e N a m e > P r o f i t   %   ( T W )   S y m b o l   H e l d < / M e a s u r e N a m e > < D i s p l a y N a m e > P r o f i t   %   ( T W )   S y m b o l   H e l d < / 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 C a s h S e l e c t e d < / M e a s u r e N a m e > < D i s p l a y N a m e > C a s h S e l e c t e d < / D i s p l a y N a m e > < V i s i b l e > T r u e < / V i s i b l e > < / i t e m > < / C a l c u l a t e d F i e l d s > < H S l i c e r s S h a p e > 0 ; 0 ; 0 ; 0 < / H S l i c e r s S h a p e > < V S l i c e r s S h a p e > 0 ; 0 ; 0 ; 0 < / V S l i c e r s S h a p e > < S l i c e r S h e e t N a m e > S h e e t 2 < / S l i c e r S h e e t N a m e > < S A H o s t H a s h > 2 0 9 2 6 5 2 5 < / S A H o s t H a s h > < G e m i n i F i e l d L i s t V i s i b l e > T r u e < / G e m i n i F i e l d L i s t V i s i b l e > < / S e t t i n g s > ] ] > < / C u s t o m C o n t e n t > < / G e m i n i > 
</file>

<file path=customXml/item21.xml>��< ? x m l   v e r s i o n = " 1 . 0 "   e n c o d i n g = " U T F - 1 6 " ? > < G e m i n i   x m l n s = " h t t p : / / g e m i n i / p i v o t c u s t o m i z a t i o n / d c f b 2 6 f 9 - 6 1 1 c - 4 e a b - a 8 1 e - 8 8 2 8 9 0 f 2 0 9 7 e " > < 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 1 8 9 0 0 7 5 1 7 3 < / S A H o s t H a s h > < G e m i n i F i e l d L i s t V i s i b l e > T r u e < / G e m i n i F i e l d L i s t V i s i b l e > < / S e t t i n g s > ] ] > < / C u s t o m C o n t e n t > < / G e m i n i > 
</file>

<file path=customXml/item22.xml>��< ? x m l   v e r s i o n = " 1 . 0 "   e n c o d i n g = " U T F - 1 6 " ? > < G e m i n i   x m l n s = " h t t p : / / g e m i n i / p i v o t c u s t o m i z a t i o n / b 0 1 8 5 0 b d - c 2 5 3 - 4 c 7 0 - 9 a c f - 9 2 b 4 9 b 4 b 5 9 c 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 D a t a   f o r   S h e e t 1   C h a r t   1 < / S l i c e r S h e e t N a m e > < S A H o s t H a s h > 9 2 1 4 3 0 0 7 < / S A H o s t H a s h > < G e m i n i F i e l d L i s t V i s i b l e > T r u e < / G e m i n i F i e l d L i s t V i s i b l e > < / S e t t i n g s > ] ] > < / C u s t o m C o n t e n t > < / G e m i n i > 
</file>

<file path=customXml/item23.xml>��< ? x m l   v e r s i o n = " 1 . 0 "   e n c o d i n g = " U T F - 1 6 " ? > < G e m i n i   x m l n s = " h t t p : / / g e m i n i / p i v o t c u s t o m i z a t i o n / 7 4 c 4 4 7 a d - 4 f 2 d - 4 7 c 3 - 9 0 e a - d 2 b 4 2 5 0 a 4 2 1 2 " > < 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 T r u e < / V i s i b l e > < / i t e m > < i t e m > < M e a s u r e N a m e > M a r k e t   2   I n d e x   R e t u r n   % < / M e a s u r e N a m e > < D i s p l a y N a m e > M a r k e t   2   I n d e x   R e t u r n   % < / D i s p l a y N a m e > < V i s i b l e > T r u e 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 M t h l y - S y m b o l < / S l i c e r S h e e t N a m e > < S A H o s t H a s h > 1 6 5 5 7 6 5 9 5 4 < / S A H o s t H a s h > < G e m i n i F i e l d L i s t V i s i b l e > T r u e < / G e m i n i F i e l d L i s t V i s i b l e > < / S e t t i n g s > ] ] > < / C u s t o m C o n t e n t > < / G e m i n i > 
</file>

<file path=customXml/item24.xml>��< ? x m l   v e r s i o n = " 1 . 0 "   e n c o d i n g = " U T F - 1 6 " ? > < G e m i n i   x m l n s = " h t t p : / / g e m i n i / p i v o t c u s t o m i z a t i o n / P r e v i o u s D i a g r a m " > < C u s t o m C o n t e n t > < ! [ C D A T A [ < S a n d b o x E d i t o r D i a g r a m K e y   i : n i l = " t r u e "   x m l n s = " h t t p : / / s c h e m a s . d a t a c o n t r a c t . o r g / 2 0 0 4 / 0 7 / M i c r o s o f t . A n a l y s i s S e r v i c e s . C o m m o n "   x m l n s : i = " h t t p : / / w w w . w 3 . o r g / 2 0 0 1 / X M L S c h e m a - i n s t a n c e " / > ] ] > < / C u s t o m C o n t e n t > < / G e m i n i > 
</file>

<file path=customXml/item25.xml>��< ? x m l   v e r s i o n = " 1 . 0 "   e n c o d i n g = " U T F - 1 6 " ? > < G e m i n i   x m l n s = " h t t p : / / g e m i n i / p i v o t c u s t o m i z a t i o n / h t t p : / / g e m i n i / w o r k b o o k c u s t o m i z a t i o n / R e l a t i o n s h i p A u t o D e t e c t i o n E n a b l e d " > < C u s t o m C o n t e n t > < ! [ C D A T A [ F a l s e ] ] > < / C u s t o m C o n t e n t > < / G e m i n i > 
</file>

<file path=customXml/item26.xml>��< ? x m l   v e r s i o n = " 1 . 0 "   e n c o d i n g = " U T F - 1 6 " ? > < G e m i n i   x m l n s = " h t t p : / / g e m i n i / p i v o t c u s t o m i z a t i o n / 9 a 5 b 2 e e e - 9 8 8 6 - 4 b e e - 8 7 1 4 - c 5 b 8 8 8 0 7 a 3 6 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 E n d i n g 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 T r u e < / V i s i b l e > < / i t e m > < i t e m > < M e a s u r e N a m e > E x c h   R a t e   I m p a c t   % < / M e a s u r e N a m e > < D i s p l a y N a m e > E x c h   R a t e   I m p a c t   % < / D i s p l a y N a m e > < V i s i b l e > T r u e 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 T r u e 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 Y e a r l y < / S l i c e r S h e e t N a m e > < S A H o s t H a s h > 8 1 9 8 7 8 8 1 6 < / S A H o s t H a s h > < G e m i n i F i e l d L i s t V i s i b l e > T r u e < / G e m i n i F i e l d L i s t V i s i b l e > < / S e t t i n g s > ] ] > < / C u s t o m C o n t e n t > < / G e m i n i > 
</file>

<file path=customXml/item27.xml>��< ? x m l   v e r s i o n = " 1 . 0 "   e n c o d i n g = " U T F - 1 6 " ? > < G e m i n i   x m l n s = " h t t p : / / g e m i n i / p i v o t c u s t o m i z a t i o n / 8 c 2 8 a d a 6 - 2 7 b a - 4 0 e 5 - b 7 a 6 - 2 f 8 0 8 8 b 4 6 d 9 4 " > < 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 T r u e 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 T r u e 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 S a l e s < / S l i c e r S h e e t N a m e > < S A H o s t H a s h > 7 3 7 9 1 2 8 0 4 < / S A H o s t H a s h > < G e m i n i F i e l d L i s t V i s i b l e > T r u e < / G e m i n i F i e l d L i s t V i s i b l e > < / S e t t i n g s > ] ] > < / C u s t o m C o n t e n t > < / G e m i n i > 
</file>

<file path=customXml/item28.xml>��< ? x m l   v e r s i o n = " 1 . 0 "   e n c o d i n g = " U T F - 1 6 " ? > < G e m i n i   x m l n s = " h t t p : / / g e m i n i / p i v o t c u s t o m i z a t i o n / e c 4 2 d f e 6 - 2 8 f c - 4 1 a f - 8 9 1 9 - 8 d 4 1 a 6 1 6 6 9 0 7 " > < 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 M t h l y - S y m b o l < / S l i c e r S h e e t N a m e > < S A H o s t H a s h > 1 4 2 3 8 8 1 6 7 1 < / S A H o s t H a s h > < G e m i n i F i e l d L i s t V i s i b l e > T r u e < / G e m i n i F i e l d L i s t V i s i b l e > < / S e t t i n g s > ] ] > < / C u s t o m C o n t e n t > < / G e m i n i > 
</file>

<file path=customXml/item29.xml>��< ? x m l   v e r s i o n = " 1 . 0 "   e n c o d i n g = " U T F - 1 6 " ? > < G e m i n i   x m l n s = " h t t p : / / g e m i n i / p i v o t c u s t o m i z a t i o n / a 1 8 c e a e e - f 3 1 0 - 4 0 b c - 9 d e 2 - 3 5 b 5 c 7 7 0 a 2 7 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 T r u e 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 T r u e 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 S h e e t 1 < / S l i c e r S h e e t N a m e > < S A H o s t H a s h > 1 9 7 6 9 3 3 2 1 7 < / S A H o s t H a s h > < G e m i n i F i e l d L i s t V i s i b l e > T r u e < / G e m i n i F i e l d L i s t V i s i b l e > < / S e t t i n g s > ] ] > < / C u s t o m C o n t e n t > < / G e m i n i > 
</file>

<file path=customXml/item3.xml>��< ? x m l   v e r s i o n = " 1 . 0 "   e n c o d i n g = " U T F - 1 6 " ? > < G e m i n i   x m l n s = " h t t p : / / g e m i n i / p i v o t c u s t o m i z a t i o n / 3 b d 4 b f 7 a - d d a a - 4 b 5 a - b c 8 c - 2 4 a c 0 d f 1 3 8 b 1 " > < 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 T r u e 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30.xml>��< ? x m l   v e r s i o n = " 1 . 0 "   e n c o d i n g = " U T F - 1 6 " ? > < G e m i n i   x m l n s = " h t t p : / / g e m i n i / p i v o t c u s t o m i z a t i o n / 4 3 a e 1 c d 7 - 0 0 4 1 - 4 0 6 0 - 8 6 9 3 - d 4 2 d 6 9 b 5 5 e 1 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 8 6 8 7 2 4 8 4 < / S A H o s t H a s h > < G e m i n i F i e l d L i s t V i s i b l e > T r u e < / G e m i n i F i e l d L i s t V i s i b l e > < / S e t t i n g s > ] ] > < / C u s t o m C o n t e n t > < / G e m i n i > 
</file>

<file path=customXml/item31.xml>��< ? x m l   v e r s i o n = " 1 . 0 "   e n c o d i n g = " U T F - 1 6 " ? > < G e m i n i   x m l n s = " h t t p : / / g e m i n i / p i v o t c u s t o m i z a t i o n / 6 e d b d b 2 d - 2 e 4 7 - 4 5 4 9 - 9 7 7 8 - 5 6 4 9 e 7 b c 4 e a a " > < 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C a l c u l a t e d F i e l d s > < H S l i c e r s S h a p e > 0 ; 0 ; 0 ; 0 < / H S l i c e r s S h a p e > < V S l i c e r s S h a p e > 0 ; 0 ; 0 ; 0 < / V S l i c e r s S h a p e > < S l i c e r S h e e t N a m e > D e p o s i t s < / S l i c e r S h e e t N a m e > < S A H o s t H a s h > 1 1 7 7 9 6 7 4 4 5 < / S A H o s t H a s h > < G e m i n i F i e l d L i s t V i s i b l e > T r u e < / G e m i n i F i e l d L i s t V i s i b l e > < / S e t t i n g s > ] ] > < / C u s t o m C o n t e n t > < / G e m i n i > 
</file>

<file path=customXml/item32.xml>��< ? x m l   v e r s i o n = " 1 . 0 "   e n c o d i n g = " U T F - 1 6 " ? > < G e m i n i   x m l n s = " h t t p : / / g e m i n i / p i v o t c u s t o m i z a t i o n / 7 d f a 6 6 8 1 - 3 5 4 c - 4 d 6 a - b 0 8 a - 9 3 5 e c e 7 7 6 f 9 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 T r u e 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 T 1 1 3 5 < / S l i c e r S h e e t N a m e > < S A H o s t H a s h > 1 9 6 3 8 9 1 3 8 4 < / S A H o s t H a s h > < G e m i n i F i e l d L i s t V i s i b l e > T r u e < / G e m i n i F i e l d L i s t V i s i b l e > < / S e t t i n g s > ] ] > < / C u s t o m C o n t e n t > < / G e m i n i > 
</file>

<file path=customXml/item33.xml>��< ? x m l   v e r s i o n = " 1 . 0 "   e n c o d i n g = " U T F - 1 6 " ? > < G e m i n i   x m l n s = " h t t p : / / g e m i n i / p i v o t c u s t o m i z a t i o n / 5 3 a 0 b 7 d 4 - 5 5 0 e - 4 9 f 3 - a b a a - 7 6 4 0 3 b d 4 9 6 d 1 " > < 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 1 6 2 0 6 6 9 2 9 4 < / S A H o s t H a s h > < G e m i n i F i e l d L i s t V i s i b l e > T r u e < / G e m i n i F i e l d L i s t V i s i b l e > < / S e t t i n g s > ] ] > < / C u s t o m C o n t e n t > < / G e m i n i > 
</file>

<file path=customXml/item34.xml>��< ? x m l   v e r s i o n = " 1 . 0 "   e n c o d i n g = " U T F - 1 6 " ? > < G e m i n i   x m l n s = " h t t p : / / g e m i n i / p i v o t c u s t o m i z a t i o n / 7 0 4 3 a 0 1 a - 7 c 4 e - 4 c 1 0 - 8 e 5 1 - 6 f a d 1 c f a 8 6 6 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 T r u e 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 S h e e t 4 < / S l i c e r S h e e t N a m e > < S A H o s t H a s h > 1 0 5 5 0 1 7 9 9 4 < / S A H o s t H a s h > < G e m i n i F i e l d L i s t V i s i b l e > T r u e < / G e m i n i F i e l d L i s t V i s i b l e > < / S e t t i n g s > ] ] > < / C u s t o m C o n t e n t > < / G e m i n i > 
</file>

<file path=customXml/item35.xml>��< ? x m l   v e r s i o n = " 1 . 0 "   e n c o d i n g = " U T F - 1 6 " ? > < G e m i n i   x m l n s = " h t t p : / / g e m i n i / p i v o t c u s t o m i z a t i o n / 2 d e 7 c d 6 5 - 5 a 0 8 - 4 9 3 4 - b a d 2 - 8 6 8 3 6 b b e 6 7 c 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 6 9 3 3 0 0 2 7 5 < / S A H o s t H a s h > < G e m i n i F i e l d L i s t V i s i b l e > T r u e < / G e m i n i F i e l d L i s t V i s i b l e > < / S e t t i n g s > ] ] > < / C u s t o m C o n t e n t > < / G e m i n i > 
</file>

<file path=customXml/item36.xml>��< ? x m l   v e r s i o n = " 1 . 0 "   e n c o d i n g = " U T F - 1 6 " ? > < G e m i n i   x m l n s = " h t t p : / / g e m i n i / p i v o t c u s t o m i z a t i o n / 9 0 9 d b 2 3 e - 2 e 4 c - 4 1 f c - a 5 8 e - 5 2 7 c 1 4 8 1 c 0 1 a " > < 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 T r u e < / V i s i b l e > < / i t e m > < i t e m > < M e a s u r e N a m e > E q u i t y   V a l u e < / M e a s u r e N a m e > < D i s p l a y N a m e > E q u i t y   V a l u e < / D i s p l a y N a m e > < V i s i b l e > F a l s e < / V i s i b l e > < / i t e m > < i t e m > < M e a s u r e N a m e > T o t a l   V a l u e < / M e a s u r e N a m e > < D i s p l a y N a m e > T o t a l 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 T r u e 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 T r u e 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 T r u e 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 T r u e < / V i s i b l e > < / i t e m > < i t e m > < M e a s u r e N a m e > E x c h   R a t e   I m p a c t   % < / M e a s u r e N a m e > < D i s p l a y N a m e > E x c h   R a t e   I m p a c t   % < / D i s p l a y N a m e > < V i s i b l e > T r u e 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37.xml>��< ? x m l   v e r s i o n = " 1 . 0 "   e n c o d i n g = " U T F - 1 6 " ? > < G e m i n i   x m l n s = " h t t p : / / g e m i n i / p i v o t c u s t o m i z a t i o n / f 1 c d 4 a 3 3 - 8 1 8 f - 4 c 3 1 - b c 9 5 - 2 6 a f 7 e 4 e 5 e 2 7 " > < 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 E n d   P e r i o d   C a s h < / D i s p l a y N a m e > < V i s i b l e > T r u e 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 S t a r t   P e r i o d   C a s h < / D i s p l a y N a m e > < V i s i b l e > T r u e 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 D e p o s i t s < / S l i c e r S h e e t N a m e > < S A H o s t H a s h > 1 2 7 6 5 5 6 4 4 9 < / S A H o s t H a s h > < G e m i n i F i e l d L i s t V i s i b l e > T r u e < / G e m i n i F i e l d L i s t V i s i b l e > < / S e t t i n g s > ] ] > < / C u s t o m C o n t e n t > < / G e m i n i > 
</file>

<file path=customXml/item38.xml>��< ? x m l   v e r s i o n = " 1 . 0 "   e n c o d i n g = " U T F - 1 6 " ? > < G e m i n i   x m l n s = " h t t p : / / g e m i n i / p i v o t c u s t o m i z a t i o n / 7 7 a 0 6 7 6 b - d 0 7 d - 4 f 0 8 - 8 8 7 a - d b 5 6 6 4 6 4 d 1 0 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 T r u e < / V i s i b l e > < / i t e m > < i t e m > < M e a s u r e N a m e > E x c h   R a t e   I m p a c t   % < / M e a s u r e N a m e > < D i s p l a y N a m e > E x c h   R a t e   I m p a c t   % < / D i s p l a y N a m e > < V i s i b l e > T r u e 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39.xml>��< ? x m l   v e r s i o n = " 1 . 0 "   e n c o d i n g = " U T F - 1 6 " ? > < G e m i n i   x m l n s = " h t t p : / / g e m i n i / p i v o t c u s t o m i z a t i o n / b e b 3 4 2 7 e - 3 1 7 e - 4 8 7 9 - 9 9 1 b - 0 b f 0 f b 3 5 3 4 f f " > < C u s t o m C o n t e n t > < ! [ C D A T A [ < ? x m l   v e r s i o n = " 1 . 0 "   e n c o d i n g = " u t f - 1 6 " ? > < S e t t i n g s > < C a l c u l a t e d F i e l d s > < i t e m > < M e a s u r e N a m e > A v g E x c h R a t e < / M e a s u r e N a m e > < D i s p l a y N a m e > A v g E x c h R a t e < / D i s p l a y N a m e > < V i s i b l e > F a l s e < / V i s i b l e > < / i t e m > < 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 P r i c e   O r i g   C u r r < / M e a s u r e N a m e > < D i s p l a y N a m e > P r i c e   O r i g   C u r r < / 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 W H T   t o   D i v   R a t i o < / M e a s u r e N a m e > < D i s p l a y N a m e > W H T   t o   D i v   R a t i o < / D i s p l a y N a m e > < V i s i b l e > F a l s e < / V i s i b l e > < / i t e m > < i t e m > < M e a s u r e N a m e > C a s h   V a l u e   S t a r t < / M e a s u r e N a m e > < D i s p l a y N a m e > C a s h   V a l u e   S t a r t < / D i s p l a y N a m e > < V i s i b l e > F a l s e < / V i s i b l e > < / i t e m > < i t e m > < M e a s u r e N a m e > A n n l z d   R o R   S y m b o l < / M e a s u r e N a m e > < D i s p l a y N a m e > A n n l z d   R o R   S y m b o l < / D i s p l a y N a m e > < V i s i b l e > F a l s e < / V i s i b l e > < / i t e m > < i t e m > < M e a s u r e N a m e > A n n l z d   R o R   A c c o u n t < / M e a s u r e N a m e > < D i s p l a y N a m e > A n n l z d   R o R   A c c o u n t 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 C a p   G a i n   %   ( T W ) < / M e a s u r e N a m e > < D i s p l a y N a m e > C a p   G a i n   %   ( T W ) < / D i s p l a y N a m e > < V i s i b l e > F a l s e < / V i s i b l e > < / i t e m > < i t e m > < M e a s u r e N a m e > P r o f i t   %   S y m b < / M e a s u r e N a m e > < D i s p l a y N a m e > P r o f i t   %   S y m b < / D i s p l a y N a m e > < V i s i b l e > F a l s e < / V i s i b l e > < / i t e m > < i t e m > < M e a s u r e N a m e > Q u o t e   C o u n t < / M e a s u r e N a m e > < D i s p l a y N a m e > Q u o t e   C o u n t < / D i s p l a y N a m e > < V i s i b l e > F a l s e < / V i s i b l e > < / i t e m > < i t e m > < M e a s u r e N a m e > F i r s t   T r a d e   D a t e < / M e a s u r e N a m e > < D i s p l a y N a m e > F i r s t   T r a d e   D a t e < / D i s p l a y N a m e > < V i s i b l e > F a l s e < / V i s i b l e > < / i t e m > < i t e m > < M e a s u r e N a m e > F i r s t   B u y   D a t e   E v e r < / M e a s u r e N a m e > < D i s p l a y N a m e > F i r s t   B u y   D a t e   E v e r < / D i s p l a y N a m e > < V i s i b l e > F a l s e < / V i s i b l e > < / i t e m > < i t e m > < M e a s u r e N a m e > L a s t   T r a d e   D a t e < / M e a s u r e N a m e > < D i s p l a y N a m e > L a s t   T r a d e   D a t e < / 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 C a p   G a i n   O r i g   C u r r < / M e a s u r e N a m e > < D i s p l a y N a m e > C a p   G a i n   O r i g   C u r r < / D i s p l a y N a m e > < V i s i b l e > F a l s e < / V i s i b l e > < / i t e m > < i t e m > < M e a s u r e N a m e > M a x   Q u o t e   D a t e < / M e a s u r e N a m e > < D i s p l a y N a m e > M a x   Q u o t e   D a t e < / D i s p l a y N a m e > < V i s i b l e > F a l s e < / V i s i b l e > < / i t e m > < i t e m > < M e a s u r e N a m e > C o s t   B a s i s   M a x < / M e a s u r e N a m e > < D i s p l a y N a m e > C o s t   B a s i s   M a x < / D i s p l a y N a m e > < V i s i b l e > F a l s e < / V i s i b l e > < / i t e m > < i t e m > < M e a s u r e N a m e > E q u i t y   V a l u e   M a x < / M e a s u r e N a m e > < D i s p l a y N a m e > E q u i t y   V a l u e   M a x < / D i s p l a y N a m e > < V i s i b l e > F a l s e < / V i s i b l e > < / i t e m > < i t e m > < M e a s u r e N a m e > P r o f i t   %   ( T W )   S y m b < / M e a s u r e N a m e > < D i s p l a y N a m e > P r o f i t   %   ( T W )   S y m b < / D i s p l a y N a m e > < V i s i b l e > F a l s e < / V i s i b l e > < / i t e m > < i t e m > < M e a s u r e N a m e > P r o f i t   %   ( T W )   A c c n t < / M e a s u r e N a m e > < D i s p l a y N a m e > P r o f i t   %   ( T W )   A c c n t < / D i s p l a y N a m e > < V i s i b l e > F a l s e < / V i s i b l e > < / i t e m > < i t e m > < M e a s u r e N a m e > P r o f i t   %   A c c n t < / M e a s u r e N a m e > < D i s p l a y N a m e > P r o f i t   %   A c c n t < / D i s p l a y N a m e > < V i s i b l e > F a l s e < / V i s i b l e > < / i t e m > < i t e m > < M e a s u r e N a m e > P r o f i t   %   ( T W ) < / M e a s u r e N a m e > < D i s p l a y N a m e > P r o f i t   %   ( T W ) < / D i s p l a y N a m e > < V i s i b l e > F a l s e < / V i s i b l e > < / i t e m > < i t e m > < M e a s u r e N a m e > P r o f i t   %   ( T W )   S y m b o l   H e l d < / M e a s u r e N a m e > < D i s p l a y N a m e > P r o f i t   %   ( T W )   S y m b o l   H e l d < / 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C a l c u l a t e d F i e l d s > < H S l i c e r s S h a p e > 0 ; 0 ; 0 ; 0 < / H S l i c e r s S h a p e > < V S l i c e r s S h a p e > 0 ; 0 ; 0 ; 0 < / V S l i c e r s S h a p e > < S l i c e r S h e e t N a m e > M t h l y < / S l i c e r S h e e t N a m e > < S A H o s t H a s h > 3 1 4 2 1 6 2 3 < / S A H o s t H a s h > < G e m i n i F i e l d L i s t V i s i b l e > T r u e < / G e m i n i F i e l d L i s t V i s i b l e > < / S e t t i n g s > ] ] > < / C u s t o m C o n t e n t > < / G e m i n i > 
</file>

<file path=customXml/item4.xml>��< ? x m l   v e r s i o n = " 1 . 0 "   e n c o d i n g = " U T F - 1 6 " ? > < G e m i n i   x m l n s = " h t t p : / / g e m i n i / p i v o t c u s t o m i z a t i o n / c 4 1 e 3 9 4 6 - 4 c a b - 4 f a 7 - b b c 5 - 0 d c 7 a 1 6 2 7 0 7 4 " > < C u s t o m C o n t e n t > < ! [ C D A T A [ < ? x m l   v e r s i o n = " 1 . 0 "   e n c o d i n g = " u t f - 1 6 " ? > < S e t t i n g s > < C a l c u l a t e d F i e l d s > < i t e m > < M e a s u r e N a m e > Q t y   H e l d < / M e a s u r e N a m e > < D i s p l a y N a m e > Q t y   H e l d < / D i s p l a y N a m e > < V i s i b l e > T r u e 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 T r u e < / V i s i b l e > < / i t e m > < i t e m > < M e a s u r e N a m e > C a s h   V a l u e < / M e a s u r e N a m e > < D i s p l a y N a m e > C a s h   V a l u e < / D i s p l a y N a m e > < V i s i b l e > F a l s e < / V i s i b l e > < / i t e m > < i t e m > < M e a s u r e N a m e > E q u i t y   V a l u e < / M e a s u r e N a m e > < D i s p l a y N a m e > E q u i t y   V a l u e < / D i s p l a y N a m e > < V i s i b l e > F a l s e < / V i s i b l e > < / i t e m > < i t e m > < M e a s u r e N a m e > T o t a l   V a l u e < / M e a s u r e N a m e > < D i s p l a y N a m e > E n d 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 I m p a c t < / D i s p l a y N a m e > < V i s i b l e > T r u e 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 T r u e 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 T r u e 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 T r u e 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 M t h l y - S y m b o l < / S l i c e r S h e e t N a m e > < S A H o s t H a s h > 1 9 2 7 5 9 6 7 6 9 < / S A H o s t H a s h > < G e m i n i F i e l d L i s t V i s i b l e > T r u e < / G e m i n i F i e l d L i s t V i s i b l e > < / S e t t i n g s > ] ] > < / C u s t o m C o n t e n t > < / G e m i n i > 
</file>

<file path=customXml/item40.xml>��< ? x m l   v e r s i o n = " 1 . 0 "   e n c o d i n g = " U T F - 1 6 " ? > < G e m i n i   x m l n s = " h t t p : / / g e m i n i / p i v o t c u s t o m i z a t i o n / 3 5 3 b c 1 a f - 1 1 f 9 - 4 a f 8 - b 5 8 8 - 7 8 8 d 3 3 f e 3 e 4 f " > < 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 T r u e < / V i s i b l e > < / i t e m > < i t e m > < M e a s u r e N a m e > Q t y   F o r   G e n   D i v < / M e a s u r e N a m e > < D i s p l a y N a m e > Q t y   F o r   G e n   D i v < / D i s p l a y N a m e > < V i s i b l e > T r u e < / V i s i b l e > < / i t e m > < i t e m > < M e a s u r e N a m e > G e n   D i v   A m n t   P e r   S h a r e < / M e a s u r e N a m e > < D i s p l a y N a m e > G e n   D i v   A m n t   P e r   S h a r e < / D i s p l a y N a m e > < V i s i b l e > T r u e < / V i s i b l e > < / i t e m > < i t e m > < M e a s u r e N a m e > G e n   D i v   W H T < / M e a s u r e N a m e > < D i s p l a y N a m e > G e n   D i v   W H T < / D i s p l a y N a m e > < V i s i b l e > T r u e < / V i s i b l e > < / i t e m > < i t e m > < M e a s u r e N a m e > G e n   D i v   C a s h < / M e a s u r e N a m e > < D i s p l a y N a m e > G e n   D i v   C a s h < / D i s p l a y N a m e > < V i s i b l e > T r u e 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 D i v G e n < / S l i c e r S h e e t N a m e > < S A H o s t H a s h > 1 9 9 2 6 9 1 5 9 < / S A H o s t H a s h > < G e m i n i F i e l d L i s t V i s i b l e > T r u e < / G e m i n i F i e l d L i s t V i s i b l e > < / S e t t i n g s > ] ] > < / C u s t o m C o n t e n t > < / G e m i n i > 
</file>

<file path=customXml/item41.xml>��< ? x m l   v e r s i o n = " 1 . 0 "   e n c o d i n g = " U T F - 1 6 " ? > < G e m i n i   x m l n s = " h t t p : / / g e m i n i / p i v o t c u s t o m i z a t i o n / 6 f 7 4 a 5 e a - 7 2 d f - 4 1 b b - 8 a 7 9 - 7 7 7 a b 4 5 a 8 5 0 1 " > < C u s t o m C o n t e n t > < ! [ C D A T A [ < ? x m l   v e r s i o n = " 1 . 0 "   e n c o d i n g = " u t f - 1 6 " ? > < S e t t i n g s > < C a l c u l a t e d F i e l d s > < i t e m > < M e a s u r e N a m e > Q t y   H e l d < / M e a s u r e N a m e > < D i s p l a y N a m e > Q t y   H e l d < / D i s p l a y N a m e > < V i s i b l e > F a l s e < / V i s i b l e > < / i t e m > < i t e m > < M e a s u r e N a m e > Q t y   S o l d < / M e a s u r e N a m e > < D i s p l a y N a m e > Q t y   S o l d < / D i s p l a y N a m e > < V i s i b l e > T r u e < / V i s i b l e > < / i t e m > < i t e m > < M e a s u r e N a m e > Q t y   S t a r t < / M e a s u r e N a m e > < D i s p l a y N a m e > Q t y   S t a r t < / D i s p l a y N a m e > < V i s i b l e > F a l s e < / V i s i b l e > < / i t e m > < i t e m > < M e a s u r e N a m e > Q t y   B o u g h t < / M e a s u r e N a m e > < D i s p l a y N a m e > Q t y   B o u g h t < / D i s p l a y N a m e > < V i s i b l e > T r u e 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 T r u e 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 T r u e 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 T r u e 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 T r u e 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 S a l e s < / S l i c e r S h e e t N a m e > < S A H o s t H a s h > 2 1 1 4 8 6 8 5 2 3 < / S A H o s t H a s h > < G e m i n i F i e l d L i s t V i s i b l e > T r u e < / G e m i n i F i e l d L i s t V i s i b l e > < / S e t t i n g s > ] ] > < / C u s t o m C o n t e n t > < / G e m i n i > 
</file>

<file path=customXml/item42.xml>��< ? x m l   v e r s i o n = " 1 . 0 "   e n c o d i n g = " U T F - 1 6 " ? > < G e m i n i   x m l n s = " h t t p : / / g e m i n i / p i v o t c u s t o m i z a t i o n / 5 3 4 b 4 7 e 4 - 7 d d 3 - 4 2 0 4 - a b 4 f - 8 4 0 a 5 8 2 6 c 6 4 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 T r u e < / V i s i b l e > < / i t e m > < i t e m > < M e a s u r e N a m e > A l l o c   T a r g e t   % < / M e a s u r e N a m e > < D i s p l a y N a m e > A l l o c   T a r g e t   % < / D i s p l a y N a m e > < V i s i b l e > T r u e 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 T r u e 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 9 6 9 6 2 8 9 7 4 < / S A H o s t H a s h > < G e m i n i F i e l d L i s t V i s i b l e > T r u e < / G e m i n i F i e l d L i s t V i s i b l e > < / S e t t i n g s > ] ] > < / C u s t o m C o n t e n t > < / G e m i n i > 
</file>

<file path=customXml/item43.xml>��< ? x m l   v e r s i o n = " 1 . 0 "   e n c o d i n g = " U T F - 1 6 " ? > < G e m i n i   x m l n s = " h t t p : / / g e m i n i / p i v o t c u s t o m i z a t i o n / d d 9 d 8 3 3 c - 3 5 d 0 - 4 a 5 6 - a 9 2 9 - 1 9 5 7 9 e 1 8 f 1 c 9 " > < 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 S y m b G r p B y T a x < / S l i c e r S h e e t N a m e > < S A H o s t H a s h > 1 9 9 5 3 8 0 9 1 5 < / S A H o s t H a s h > < G e m i n i F i e l d L i s t V i s i b l e > T r u e < / G e m i n i F i e l d L i s t V i s i b l e > < / S e t t i n g s > ] ] > < / C u s t o m C o n t e n t > < / G e m i n i > 
</file>

<file path=customXml/item44.xml>��< ? x m l   v e r s i o n = " 1 . 0 "   e n c o d i n g = " U T F - 1 6 " ? > < G e m i n i   x m l n s = " h t t p : / / g e m i n i / p i v o t c u s t o m i z a t i o n / 9 0 e 6 c 6 e 1 - 1 7 7 3 - 4 9 d e - 8 7 9 1 - 2 3 0 9 8 3 b 8 5 4 7 4 " > < 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 I n d e x 1   % < / D i s p l a y N a m e > < V i s i b l e > T r u e < / V i s i b l e > < / i t e m > < i t e m > < M e a s u r e N a m e > M a r k e t   2   I n d e x   R e t u r n   % < / M e a s u r e N a m e > < D i s p l a y N a m e > I n d e x 2   % < / D i s p l a y N a m e > < V i s i b l e > T r u e 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 T r u e < / V i s i b l e > < / i t e m > < i t e m > < M e a s u r e N a m e > P r o f i t   %   o f   O v e r a l l < / M e a s u r e N a m e > < D i s p l a y N a m e > P r o f i t   %   o f   O v e r a l l < / D i s p l a y N a m e > < V i s i b l e > F a l s e < / V i s i b l e > < / i t e m > < i t e m > < M e a s u r e N a m e > E x p d   R e t u r n   %   ( T M T R ) < / M e a s u r e N a m e > < D i s p l a y N a m e > E x p d   R e t u r n   %   ( T M T R ) < / D i s p l a y N a m e > < V i s i b l e > T r u e 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 Y e a r l y < / S l i c e r S h e e t N a m e > < S A H o s t H a s h > 1 6 5 8 1 9 0 8 9 0 < / S A H o s t H a s h > < G e m i n i F i e l d L i s t V i s i b l e > T r u e < / G e m i n i F i e l d L i s t V i s i b l e > < / S e t t i n g s > ] ] > < / C u s t o m C o n t e n t > < / G e m i n i > 
</file>

<file path=customXml/item45.xml>��< ? x m l   v e r s i o n = " 1 . 0 "   e n c o d i n g = " U T F - 1 6 " ? > < G e m i n i   x m l n s = " h t t p : / / g e m i n i / p i v o t c u s t o m i z a t i o n / h t t p : / / g e m i n i / w o r k b o o k c u s t o m i z a t i o n / L i n k e d T a b l e s " > < C u s t o m C o n t e n t > < ! [ C D A T A [ < L i n k e d T a b l e s   x m l n s : x s d = " h t t p : / / w w w . w 3 . o r g / 2 0 0 1 / X M L S c h e m a "   x m l n s : x s i = " h t t p : / / w w w . w 3 . o r g / 2 0 0 1 / X M L S c h e m a - i n s t a n c e " > < L i n k e d T a b l e L i s t > < L i n k e d T a b l e I n f o > < E x c e l T a b l e N a m e > R e p o r t < / E x c e l T a b l e N a m e > < G e m i n i T a b l e I d > R e p o r t < / G e m i n i T a b l e I d > < L i n k e d C o l u m n L i s t > < L i n k e d C o l u m n I n f o > < E x c e l C o l u m n N a m e > R e p o r t < / E x c e l C o l u m n N a m e > < G e m i n i C o l u m n I d > R e p o r t < / G e m i n i C o l u m n I d > < / L i n k e d C o l u m n I n f o > < / L i n k e d C o l u m n L i s t > < U p d a t e N e e d e d > t r u e < / U p d a t e N e e d e d > < R o w C o u n t > 1 < / R o w C o u n t > < / L i n k e d T a b l e I n f o > < L i n k e d T a b l e I n f o > < E x c e l T a b l e N a m e > X I R R < / E x c e l T a b l e N a m e > < G e m i n i T a b l e I d > X I R R < / G e m i n i T a b l e I d > < L i n k e d C o l u m n L i s t > < L i n k e d C o l u m n I n f o > < E x c e l C o l u m n N a m e > X I R R < / E x c e l C o l u m n N a m e > < G e m i n i C o l u m n I d > X I R R < / G e m i n i C o l u m n I d > < / L i n k e d C o l u m n I n f o > < / L i n k e d C o l u m n L i s t > < U p d a t e N e e d e d > t r u e < / U p d a t e N e e d e d > < R o w C o u n t > 1 8 0 < / R o w C o u n t > < / L i n k e d T a b l e I n f o > < L i n k e d T a b l e I n f o > < E x c e l T a b l e N a m e > R e p o r t C u r r e n c y < / E x c e l T a b l e N a m e > < G e m i n i T a b l e I d > R e p o r t C u r r e n c y < / G e m i n i T a b l e I d > < L i n k e d C o l u m n L i s t > < L i n k e d C o l u m n I n f o > < E x c e l C o l u m n N a m e > R e p o r t C u r r e n c y < / E x c e l C o l u m n N a m e > < G e m i n i C o l u m n I d > R e p o r t C u r r e n c y < / G e m i n i C o l u m n I d > < / L i n k e d C o l u m n I n f o > < L i n k e d C o l u m n I n f o > < E x c e l C o l u m n N a m e > C u r r e n c y I D < / E x c e l C o l u m n N a m e > < G e m i n i C o l u m n I d > C u r r e n c y I D < / G e m i n i C o l u m n I d > < / L i n k e d C o l u m n I n f o > < / L i n k e d C o l u m n L i s t > < U p d a t e N e e d e d > t r u e < / U p d a t e N e e d e d > < R o w C o u n t > 4 < / R o w C o u n t > < / L i n k e d T a b l e I n f o > < L i n k e d T a b l e I n f o > < E x c e l T a b l e N a m e > C o n f i g < / E x c e l T a b l e N a m e > < G e m i n i T a b l e I d > C o n f i g < / G e m i n i T a b l e I d > < L i n k e d C o l u m n L i s t > < L i n k e d C o l u m n I n f o > < E x c e l C o l u m n N a m e > M i n D a t e < / E x c e l C o l u m n N a m e > < G e m i n i C o l u m n I d > M i n D a t e < / G e m i n i C o l u m n I d > < / L i n k e d C o l u m n I n f o > < L i n k e d C o l u m n I n f o > < E x c e l C o l u m n N a m e > T r a c k C a s h < / E x c e l C o l u m n N a m e > < G e m i n i C o l u m n I d > T r a c k C a s h < / G e m i n i C o l u m n I d > < / L i n k e d C o l u m n I n f o > < L i n k e d C o l u m n I n f o > < E x c e l C o l u m n N a m e > M a r k e t I n d e x 1 < / E x c e l C o l u m n N a m e > < G e m i n i C o l u m n I d > M a r k e t I n d e x 1 < / G e m i n i C o l u m n I d > < / L i n k e d C o l u m n I n f o > < L i n k e d C o l u m n I n f o > < E x c e l C o l u m n N a m e > M a r k e t I n d e x 2 < / E x c e l C o l u m n N a m e > < G e m i n i C o l u m n I d > M a r k e t I n d e x 2 < / G e m i n i C o l u m n I d > < / L i n k e d C o l u m n I n f o > < L i n k e d C o l u m n I n f o > < E x c e l C o l u m n N a m e > D r i p F l a g < / E x c e l C o l u m n N a m e > < G e m i n i C o l u m n I d > D r i p F l a g < / G e m i n i C o l u m n I d > < / L i n k e d C o l u m n I n f o > < L i n k e d C o l u m n I n f o > < E x c e l C o l u m n N a m e > T M T R I n d e x < / E x c e l C o l u m n N a m e > < G e m i n i C o l u m n I d > T M T R I n d e x < / G e m i n i C o l u m n I d > < / L i n k e d C o l u m n I n f o > < / L i n k e d C o l u m n L i s t > < U p d a t e N e e d e d > t r u e < / U p d a t e N e e d e d > < R o w C o u n t > 1 < / R o w C o u n t > < / L i n k e d T a b l e I n f o > < L i n k e d T a b l e I n f o > < E x c e l T a b l e N a m e > A l l o c a t i o n < / E x c e l T a b l e N a m e > < G e m i n i T a b l e I d > A l l o c a t i o n < / G e m i n i T a b l e I d > < L i n k e d C o l u m n L i s t > < L i n k e d C o l u m n I n f o > < E x c e l C o l u m n N a m e > A l l o c a t i o n < / E x c e l C o l u m n N a m e > < G e m i n i C o l u m n I d > A l l o c a t i o n < / G e m i n i C o l u m n I d > < / L i n k e d C o l u m n I n f o > < L i n k e d C o l u m n I n f o > < E x c e l C o l u m n N a m e > T a r g e t P e r c e n t < / E x c e l C o l u m n N a m e > < G e m i n i C o l u m n I d > T a r g e t P e r c e n t < / G e m i n i C o l u m n I d > < / L i n k e d C o l u m n I n f o > < L i n k e d C o l u m n I n f o > < E x c e l C o l u m n N a m e > I n d e x < / E x c e l C o l u m n N a m e > < G e m i n i C o l u m n I d > I n d e x < / G e m i n i C o l u m n I d > < / L i n k e d C o l u m n I n f o > < / L i n k e d C o l u m n L i s t > < U p d a t e N e e d e d > t r u e < / U p d a t e N e e d e d > < R o w C o u n t > 5 < / R o w C o u n t > < / L i n k e d T a b l e I n f o > < L i n k e d T a b l e I n f o > < E x c e l T a b l e N a m e > A c c o u n t < / E x c e l T a b l e N a m e > < G e m i n i T a b l e I d > A c c o u n t < / G e m i n i T a b l e I d > < L i n k e d C o l u m n L i s t > < L i n k e d C o l u m n I n f o > < E x c e l C o l u m n N a m e > A c c o u n t < / E x c e l C o l u m n N a m e > < G e m i n i C o l u m n I d > A c c o u n t < / G e m i n i C o l u m n I d > < / L i n k e d C o l u m n I n f o > < L i n k e d C o l u m n I n f o > < E x c e l C o l u m n N a m e > P o r t f o l i o < / E x c e l C o l u m n N a m e > < G e m i n i C o l u m n I d > P o r t f o l i o < / G e m i n i C o l u m n I d > < / L i n k e d C o l u m n I n f o > < L i n k e d C o l u m n I n f o > < E x c e l C o l u m n N a m e > T a x < / E x c e l C o l u m n N a m e > < G e m i n i C o l u m n I d > T a x < / G e m i n i C o l u m n I d > < / L i n k e d C o l u m n I n f o > < L i n k e d C o l u m n I n f o > < E x c e l C o l u m n N a m e > C u r r e n c y < / E x c e l C o l u m n N a m e > < G e m i n i C o l u m n I d > C u r r e n c y < / G e m i n i C o l u m n I d > < / L i n k e d C o l u m n I n f o > < L i n k e d C o l u m n I n f o > < E x c e l C o l u m n N a m e > A c t i v e < / E x c e l C o l u m n N a m e > < G e m i n i C o l u m n I d > A c t i v e < / G e m i n i C o l u m n I d > < / L i n k e d C o l u m n I n f o > < L i n k e d C o l u m n I n f o > < E x c e l C o l u m n N a m e > A c c o u n t   G r o u p   1 < / E x c e l C o l u m n N a m e > < G e m i n i C o l u m n I d > A c c o u n t   G r o u p   1 < / G e m i n i C o l u m n I d > < / L i n k e d C o l u m n I n f o > < L i n k e d C o l u m n I n f o > < E x c e l C o l u m n N a m e > A c c o u n t   G r o u p   2 < / E x c e l C o l u m n N a m e > < G e m i n i C o l u m n I d > A c c o u n t   G r o u p   2 < / G e m i n i C o l u m n I d > < / L i n k e d C o l u m n I n f o > < L i n k e d C o l u m n I n f o > < E x c e l C o l u m n N a m e > A c c o u n t   G r o u p   3 < / E x c e l C o l u m n N a m e > < G e m i n i C o l u m n I d > A c c o u n t   G r o u p   3 < / G e m i n i C o l u m n I d > < / L i n k e d C o l u m n I n f o > < L i n k e d C o l u m n I n f o > < E x c e l C o l u m n N a m e > C a l c   W H T < / E x c e l C o l u m n N a m e > < G e m i n i C o l u m n I d > C a l c   W H T < / G e m i n i C o l u m n I d > < / L i n k e d C o l u m n I n f o > < L i n k e d C o l u m n I n f o > < E x c e l C o l u m n N a m e > D R I P < / E x c e l C o l u m n N a m e > < G e m i n i C o l u m n I d > D R I P < / G e m i n i C o l u m n I d > < / L i n k e d C o l u m n I n f o > < / L i n k e d C o l u m n L i s t > < U p d a t e N e e d e d > t r u e < / U p d a t e N e e d e d > < R o w C o u n t > 1 4 < / R o w C o u n t > < / L i n k e d T a b l e I n f o > < L i n k e d T a b l e I n f o > < E x c e l T a b l e N a m e > T r a n s T y p e < / E x c e l T a b l e N a m e > < G e m i n i T a b l e I d > T r a n s T y p e < / G e m i n i T a b l e I d > < L i n k e d C o l u m n L i s t > < L i n k e d C o l u m n I n f o > < E x c e l C o l u m n N a m e > T r a n s T y p e < / E x c e l C o l u m n N a m e > < G e m i n i C o l u m n I d > T r a n s T y p e < / G e m i n i C o l u m n I d > < / L i n k e d C o l u m n I n f o > < L i n k e d C o l u m n I n f o > < E x c e l C o l u m n N a m e > I g n o r e Q t y F l a g < / E x c e l C o l u m n N a m e > < G e m i n i C o l u m n I d > I g n o r e Q t y F l a g < / G e m i n i C o l u m n I d > < / L i n k e d C o l u m n I n f o > < L i n k e d C o l u m n I n f o > < E x c e l C o l u m n N a m e > T r a n s F e e S i g n < / E x c e l C o l u m n N a m e > < G e m i n i C o l u m n I d > T r a n s F e e S i g n < / G e m i n i C o l u m n I d > < / L i n k e d C o l u m n I n f o > < L i n k e d C o l u m n I n f o > < E x c e l C o l u m n N a m e > C a s h A m n t S i g n < / E x c e l C o l u m n N a m e > < G e m i n i C o l u m n I d > C a s h A m n t S i g n < / G e m i n i C o l u m n I d > < / L i n k e d C o l u m n I n f o > < L i n k e d C o l u m n I n f o > < E x c e l C o l u m n N a m e > B o o k V a l u e S i g n < / E x c e l C o l u m n N a m e > < G e m i n i C o l u m n I d > B o o k V a l u e S i g n < / G e m i n i C o l u m n I d > < / L i n k e d C o l u m n I n f o > < L i n k e d C o l u m n I n f o > < E x c e l C o l u m n N a m e > Q t y S i g n < / E x c e l C o l u m n N a m e > < G e m i n i C o l u m n I d > Q t y S i g n < / G e m i n i C o l u m n I d > < / L i n k e d C o l u m n I n f o > < L i n k e d C o l u m n I n f o > < E x c e l C o l u m n N a m e > D i s t r i b R e t u r n O f C a p i t a l F l a g < / E x c e l C o l u m n N a m e > < G e m i n i C o l u m n I d > D i s t r i b R e t u r n O f C a p i t a l F l a g < / G e m i n i C o l u m n I d > < / L i n k e d C o l u m n I n f o > < L i n k e d C o l u m n I n f o > < E x c e l C o l u m n N a m e > D i s t r i b C a p G a i n R e i n v s t d F l a g < / E x c e l C o l u m n N a m e > < G e m i n i C o l u m n I d > D i s t r i b C a p G a i n R e i n v s t d F l a g < / G e m i n i C o l u m n I d > < / L i n k e d C o l u m n I n f o > < L i n k e d C o l u m n I n f o > < E x c e l C o l u m n N a m e > D i v i d e n d F l a g < / E x c e l C o l u m n N a m e > < G e m i n i C o l u m n I d > D i v i d e n d F l a g < / G e m i n i C o l u m n I d > < / L i n k e d C o l u m n I n f o > < L i n k e d C o l u m n I n f o > < E x c e l C o l u m n N a m e > D e p o s i t T r a n s S i g n < / E x c e l C o l u m n N a m e > < G e m i n i C o l u m n I d > D e p o s i t T r a n s S i g n < / G e m i n i C o l u m n I d > < / L i n k e d C o l u m n I n f o > < L i n k e d C o l u m n I n f o > < E x c e l C o l u m n N a m e > C a s h I m p a c t S i g n < / E x c e l C o l u m n N a m e > < G e m i n i C o l u m n I d > C a s h I m p a c t S i g n < / G e m i n i C o l u m n I d > < / L i n k e d C o l u m n I n f o > < L i n k e d C o l u m n I n f o > < E x c e l C o l u m n N a m e > S e l l F l a g < / E x c e l C o l u m n N a m e > < G e m i n i C o l u m n I d > S e l l F l a g < / G e m i n i C o l u m n I d > < / L i n k e d C o l u m n I n f o > < L i n k e d C o l u m n I n f o > < E x c e l C o l u m n N a m e > W i t h h o l d i n g T a x F l a g < / E x c e l C o l u m n N a m e > < G e m i n i C o l u m n I d > W i t h h o l d i n g T a x F l a g < / G e m i n i C o l u m n I d > < / L i n k e d C o l u m n I n f o > < L i n k e d C o l u m n I n f o > < E x c e l C o l u m n N a m e > F e e F l a g < / E x c e l C o l u m n N a m e > < G e m i n i C o l u m n I d > F e e F l a g < / G e m i n i C o l u m n I d > < / L i n k e d C o l u m n I n f o > < L i n k e d C o l u m n I n f o > < E x c e l C o l u m n N a m e > E x t e r n a l I m p a c t S y m b o l S i g n < / E x c e l C o l u m n N a m e > < G e m i n i C o l u m n I d > E x t e r n a l I m p a c t S y m b o l S i g n < / G e m i n i C o l u m n I d > < / L i n k e d C o l u m n I n f o > < L i n k e d C o l u m n I n f o > < E x c e l C o l u m n N a m e > E x t e r n a l I m p a c t P o r t f o l i o S i g n < / E x c e l C o l u m n N a m e > < G e m i n i C o l u m n I d > E x t e r n a l I m p a c t P o r t f o l i o S i g n < / G e m i n i C o l u m n I d > < / L i n k e d C o l u m n I n f o > < L i n k e d C o l u m n I n f o > < E x c e l C o l u m n N a m e > E x t e r n a l I m p a c t P o r t f o l i o S i g n 2 < / E x c e l C o l u m n N a m e > < G e m i n i C o l u m n I d > E x t e r n a l I m p a c t P o r t f o l i o S i g n 2 < / G e m i n i C o l u m n I d > < / L i n k e d C o l u m n I n f o > < L i n k e d C o l u m n I n f o > < E x c e l C o l u m n N a m e > S h o w F o r S a l e s R e p o r t < / E x c e l C o l u m n N a m e > < G e m i n i C o l u m n I d > S h o w F o r S a l e s R e p o r t < / G e m i n i C o l u m n I d > < / L i n k e d C o l u m n I n f o > < L i n k e d C o l u m n I n f o > < E x c e l C o l u m n N a m e > T r a n s T y p e G r o u p < / E x c e l C o l u m n N a m e > < G e m i n i C o l u m n I d > T r a n s T y p e G r o u p < / G e m i n i C o l u m n I d > < / L i n k e d C o l u m n I n f o > < L i n k e d C o l u m n I n f o > < E x c e l C o l u m n N a m e > T r a n s D e s c r i p t i o n < / E x c e l C o l u m n N a m e > < G e m i n i C o l u m n I d > T r a n s D e s c r i p t i o n < / G e m i n i C o l u m n I d > < / L i n k e d C o l u m n I n f o > < L i n k e d C o l u m n I n f o > < E x c e l C o l u m n N a m e > C a s h F l a g < / E x c e l C o l u m n N a m e > < G e m i n i C o l u m n I d > C a s h F l a g < / G e m i n i C o l u m n I d > < / L i n k e d C o l u m n I n f o > < L i n k e d C o l u m n I n f o > < E x c e l C o l u m n N a m e > E x c h R a t e F l a g < / E x c e l C o l u m n N a m e > < G e m i n i C o l u m n I d > E x c h R a t e F l a g < / G e m i n i C o l u m n I d > < / L i n k e d C o l u m n I n f o > < / L i n k e d C o l u m n L i s t > < U p d a t e N e e d e d > t r u e < / U p d a t e N e e d e d > < R o w C o u n t > 1 9 < / R o w C o u n t > < / L i n k e d T a b l e I n f o > < L i n k e d T a b l e I n f o > < E x c e l T a b l e N a m e > S y m b o l S e c t o r < / E x c e l T a b l e N a m e > < G e m i n i T a b l e I d > S y m b o l S e c t o r < / G e m i n i T a b l e I d > < L i n k e d C o l u m n L i s t > < L i n k e d C o l u m n I n f o > < E x c e l C o l u m n N a m e > S y m b o l < / E x c e l C o l u m n N a m e > < G e m i n i C o l u m n I d > S y m b o l < / G e m i n i C o l u m n I d > < / L i n k e d C o l u m n I n f o > < L i n k e d C o l u m n I n f o > < E x c e l C o l u m n N a m e > S e c t o r < / E x c e l C o l u m n N a m e > < G e m i n i C o l u m n I d > S e c t o r < / G e m i n i C o l u m n I d > < / L i n k e d C o l u m n I n f o > < L i n k e d C o l u m n I n f o > < E x c e l C o l u m n N a m e > P e r c e n t < / E x c e l C o l u m n N a m e > < G e m i n i C o l u m n I d > P e r c e n t < / G e m i n i C o l u m n I d > < / L i n k e d C o l u m n I n f o > < L i n k e d C o l u m n I n f o > < E x c e l C o l u m n N a m e > S e n s i t i v i t y < / E x c e l C o l u m n N a m e > < G e m i n i C o l u m n I d > S e n s i t i v i t y < / G e m i n i C o l u m n I d > < / L i n k e d C o l u m n I n f o > < / L i n k e d C o l u m n L i s t > < U p d a t e N e e d e d > t r u e < / U p d a t e N e e d e d > < R o w C o u n t > 3 9 8 < / R o w C o u n t > < / L i n k e d T a b l e I n f o > < L i n k e d T a b l e I n f o > < E x c e l T a b l e N a m e > S y m b o l < / E x c e l T a b l e N a m e > < G e m i n i T a b l e I d > S y m b o l < / G e m i n i T a b l e I d > < L i n k e d C o l u m n L i s t > < L i n k e d C o l u m n I n f o > < E x c e l C o l u m n N a m e > S y m b o l < / E x c e l C o l u m n N a m e > < G e m i n i C o l u m n I d > S y m b o l < / G e m i n i C o l u m n I d > < / L i n k e d C o l u m n I n f o > < L i n k e d C o l u m n I n f o > < E x c e l C o l u m n N a m e > S y m b o l N a m e < / E x c e l C o l u m n N a m e > < G e m i n i C o l u m n I d > S y m b o l N a m e < / G e m i n i C o l u m n I d > < / L i n k e d C o l u m n I n f o > < L i n k e d C o l u m n I n f o > < E x c e l C o l u m n N a m e > C u r r e n c y < / E x c e l C o l u m n N a m e > < G e m i n i C o l u m n I d > C u r r e n c y < / G e m i n i C o l u m n I d > < / L i n k e d C o l u m n I n f o > < L i n k e d C o l u m n I n f o > < E x c e l C o l u m n N a m e > M E R < / E x c e l C o l u m n N a m e > < G e m i n i C o l u m n I d > M E R < / G e m i n i C o l u m n I d > < / L i n k e d C o l u m n I n f o > < L i n k e d C o l u m n I n f o > < E x c e l C o l u m n N a m e > A l l o c a t i o n < / E x c e l C o l u m n N a m e > < G e m i n i C o l u m n I d > A l l o c a t i o n < / G e m i n i C o l u m n I d > < / L i n k e d C o l u m n I n f o > < L i n k e d C o l u m n I n f o > < E x c e l C o l u m n N a m e > S y m b o l G r o u p 1 < / E x c e l C o l u m n N a m e > < G e m i n i C o l u m n I d > S y m b o l G r o u p 1 < / G e m i n i C o l u m n I d > < / L i n k e d C o l u m n I n f o > < L i n k e d C o l u m n I n f o > < E x c e l C o l u m n N a m e > S y m b o l G r o u p 2 < / E x c e l C o l u m n N a m e > < G e m i n i C o l u m n I d > S y m b o l G r o u p 2 < / G e m i n i C o l u m n I d > < / L i n k e d C o l u m n I n f o > < L i n k e d C o l u m n I n f o > < E x c e l C o l u m n N a m e > S y m b o l G r o u p 3 < / E x c e l C o l u m n N a m e > < G e m i n i C o l u m n I d > S y m b o l G r o u p 3 < / G e m i n i C o l u m n I d > < / L i n k e d C o l u m n I n f o > < L i n k e d C o l u m n I n f o > < E x c e l C o l u m n N a m e > R e g i o n < / E x c e l C o l u m n N a m e > < G e m i n i C o l u m n I d > R e g i o n < / G e m i n i C o l u m n I d > < / L i n k e d C o l u m n I n f o > < L i n k e d C o l u m n I n f o > < E x c e l C o l u m n N a m e > W H T P e r c e n t < / E x c e l C o l u m n N a m e > < G e m i n i C o l u m n I d > W H T P e r c e n t < / G e m i n i C o l u m n I d > < / L i n k e d C o l u m n I n f o > < L i n k e d C o l u m n I n f o > < E x c e l C o l u m n N a m e > S e c t o r S u m < / E x c e l C o l u m n N a m e > < G e m i n i C o l u m n I d > S e c t o r S u m < / G e m i n i C o l u m n I d > < / L i n k e d C o l u m n I n f o > < / L i n k e d C o l u m n L i s t > < U p d a t e N e e d e d > t r u e < / U p d a t e N e e d e d > < R o w C o u n t > 1 0 6 < / R o w C o u n t > < / L i n k e d T a b l e I n f o > < L i n k e d T a b l e I n f o > < E x c e l T a b l e N a m e > T r a n s < / E x c e l T a b l e N a m e > < G e m i n i T a b l e I d > T r a n s < / G e m i n i T a b l e I d > < L i n k e d C o l u m n L i s t > < L i n k e d C o l u m n I n f o > < E x c e l C o l u m n N a m e > A c c o u n t < / E x c e l C o l u m n N a m e > < G e m i n i C o l u m n I d > A c c o u n t < / G e m i n i C o l u m n I d > < / L i n k e d C o l u m n I n f o > < L i n k e d C o l u m n I n f o > < E x c e l C o l u m n N a m e > D a t e < / E x c e l C o l u m n N a m e > < G e m i n i C o l u m n I d > D a t e < / G e m i n i C o l u m n I d > < / L i n k e d C o l u m n I n f o > < L i n k e d C o l u m n I n f o > < E x c e l C o l u m n N a m e > T r a n s T y p e < / E x c e l C o l u m n N a m e > < G e m i n i C o l u m n I d > T r a n s T y p e < / G e m i n i C o l u m n I d > < / L i n k e d C o l u m n I n f o > < L i n k e d C o l u m n I n f o > < E x c e l C o l u m n N a m e > T r a n s S u b T y p e < / E x c e l C o l u m n N a m e > < G e m i n i C o l u m n I d > T r a n s S u b T y p e < / G e m i n i C o l u m n I d > < / L i n k e d C o l u m n I n f o > < L i n k e d C o l u m n I n f o > < E x c e l C o l u m n N a m e > S y m b o l N a m e < / E x c e l C o l u m n N a m e > < G e m i n i C o l u m n I d > S y m b o l N a m e < / G e m i n i C o l u m n I d > < / L i n k e d C o l u m n I n f o > < L i n k e d C o l u m n I n f o > < E x c e l C o l u m n N a m e > Q t y < / E x c e l C o l u m n N a m e > < G e m i n i C o l u m n I d > Q t y < / G e m i n i C o l u m n I d > < / L i n k e d C o l u m n I n f o > < L i n k e d C o l u m n I n f o > < E x c e l C o l u m n N a m e > P r i c e < / E x c e l C o l u m n N a m e > < G e m i n i C o l u m n I d > P r i c e < / G e m i n i C o l u m n I d > < / L i n k e d C o l u m n I n f o > < L i n k e d C o l u m n I n f o > < E x c e l C o l u m n N a m e > F e e < / E x c e l C o l u m n N a m e > < G e m i n i C o l u m n I d > F e e < / G e m i n i C o l u m n I d > < / L i n k e d C o l u m n I n f o > < L i n k e d C o l u m n I n f o > < E x c e l C o l u m n N a m e > E x c h R a t e < / E x c e l C o l u m n N a m e > < G e m i n i C o l u m n I d > E x c h R a t e < / G e m i n i C o l u m n I d > < / L i n k e d C o l u m n I n f o > < L i n k e d C o l u m n I n f o > < E x c e l C o l u m n N a m e > C o m m e n t < / E x c e l C o l u m n N a m e > < G e m i n i C o l u m n I d > C o m m e n t < / G e m i n i C o l u m n I d > < / L i n k e d C o l u m n I n f o > < L i n k e d C o l u m n I n f o > < E x c e l C o l u m n N a m e > C o s t B a s i s O v e r r i d e < / E x c e l C o l u m n N a m e > < G e m i n i C o l u m n I d > C o s t B a s i s O v e r r i d e < / G e m i n i C o l u m n I d > < / L i n k e d C o l u m n I n f o > < L i n k e d C o l u m n I n f o > < E x c e l C o l u m n N a m e > A c c r u e d I n t e r e s t < / E x c e l C o l u m n N a m e > < G e m i n i C o l u m n I d > A c c r u e d I n t e r e s t < / G e m i n i C o l u m n I d > < / L i n k e d C o l u m n I n f o > < L i n k e d C o l u m n I n f o > < E x c e l C o l u m n N a m e > E x c h R a t e R p t 1 O v e r r i d e < / E x c e l C o l u m n N a m e > < G e m i n i C o l u m n I d > E x c h R a t e R p t 1 O v e r r i d e < / G e m i n i C o l u m n I d > < / L i n k e d C o l u m n I n f o > < L i n k e d C o l u m n I n f o > < E x c e l C o l u m n N a m e > E x c h R a t e R p t 2 O v e r r i d e < / E x c e l C o l u m n N a m e > < G e m i n i C o l u m n I d > E x c h R a t e R p t 2 O v e r r i d e < / G e m i n i C o l u m n I d > < / L i n k e d C o l u m n I n f o > < L i n k e d C o l u m n I n f o > < E x c e l C o l u m n N a m e > E x c h R a t e R p t 3 O v e r r i d e < / E x c e l C o l u m n N a m e > < G e m i n i C o l u m n I d > E x c h R a t e R p t 3 O v e r r i d e < / G e m i n i C o l u m n I d > < / L i n k e d C o l u m n I n f o > < L i n k e d C o l u m n I n f o > < E x c e l C o l u m n N a m e > T T R < / E x c e l C o l u m n N a m e > < G e m i n i C o l u m n I d > T T R < / G e m i n i C o l u m n I d > < / L i n k e d C o l u m n I n f o > < L i n k e d C o l u m n I n f o > < E x c e l C o l u m n N a m e > T o t a l A m n t < / E x c e l C o l u m n N a m e > < G e m i n i C o l u m n I d > T o t a l A m n t < / G e m i n i C o l u m n I d > < / L i n k e d C o l u m n I n f o > < L i n k e d C o l u m n I n f o > < E x c e l C o l u m n N a m e > C a s h I m p a c t < / E x c e l C o l u m n N a m e > < G e m i n i C o l u m n I d > C a s h I m p a c t < / G e m i n i C o l u m n I d > < / L i n k e d C o l u m n I n f o > < L i n k e d C o l u m n I n f o > < E x c e l C o l u m n N a m e > C a s h B a l a n c e < / E x c e l C o l u m n N a m e > < G e m i n i C o l u m n I d > C a s h B a l a n c e < / G e m i n i C o l u m n I d > < / L i n k e d C o l u m n I n f o > < L i n k e d C o l u m n I n f o > < E x c e l C o l u m n N a m e > Q t y C h a n g e < / E x c e l C o l u m n N a m e > < G e m i n i C o l u m n I d > Q t y C h a n g e < / G e m i n i C o l u m n I d > < / L i n k e d C o l u m n I n f o > < L i n k e d C o l u m n I n f o > < E x c e l C o l u m n N a m e > Q t y H e l d < / E x c e l C o l u m n N a m e > < G e m i n i C o l u m n I d > Q t y H e l d < / G e m i n i C o l u m n I d > < / L i n k e d C o l u m n I n f o > < L i n k e d C o l u m n I n f o > < E x c e l C o l u m n N a m e > S y m b o l < / E x c e l C o l u m n N a m e > < G e m i n i C o l u m n I d > S y m b o l < / G e m i n i C o l u m n I d > < / L i n k e d C o l u m n I n f o > < L i n k e d C o l u m n I n f o > < E x c e l C o l u m n N a m e > T r a n s I D < / E x c e l C o l u m n N a m e > < G e m i n i C o l u m n I d > T r a n s I D < / G e m i n i C o l u m n I d > < / L i n k e d C o l u m n I n f o > < L i n k e d C o l u m n I n f o > < E x c e l C o l u m n N a m e > Q H B S < / E x c e l C o l u m n N a m e > < G e m i n i C o l u m n I d > Q H B S < / G e m i n i C o l u m n I d > < / L i n k e d C o l u m n I n f o > < L i n k e d C o l u m n I n f o > < E x c e l C o l u m n N a m e > C B I < / E x c e l C o l u m n N a m e > < G e m i n i C o l u m n I d > C B I < / G e m i n i C o l u m n I d > < / L i n k e d C o l u m n I n f o > < / L i n k e d C o l u m n L i s t > < U p d a t e N e e d e d > t r u e < / U p d a t e N e e d e d > < R o w C o u n t > 5 4 8 9 < / R o w C o u n t > < / L i n k e d T a b l e I n f o > < / L i n k e d T a b l e L i s t > < / L i n k e d T a b l e s > ] ] > < / C u s t o m C o n t e n t > < / G e m i n i > 
</file>

<file path=customXml/item46.xml>��< ? x m l   v e r s i o n = " 1 . 0 "   e n c o d i n g = " U T F - 1 6 " ? > < G e m i n i   x m l n s = " h t t p : / / g e m i n i / p i v o t c u s t o m i z a t i o n / c b 9 8 b c 6 e - b 5 a 8 - 4 d d c - b c 4 a - 5 3 2 4 5 7 5 e 1 4 5 f " > < 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i t e m > < M e a s u r e N a m e > P o r f o l i o   % < / M e a s u r e N a m e > < D i s p l a y N a m e > P o r f o l i o   % < / D i s p l a y N a m e > < V i s i b l e > F a l s e < / V i s i b l e > < / i t e m > < / C a l c u l a t e d F i e l d s > < H S l i c e r s S h a p e > 0 ; 0 ; 0 ; 0 < / H S l i c e r s S h a p e > < V S l i c e r s S h a p e > 0 ; 0 ; 0 ; 0 < / V S l i c e r s S h a p e > < S l i c e r S h e e t N a m e > M t h l y - S y m b o l < / S l i c e r S h e e t N a m e > < S A H o s t H a s h > 2 0 7 4 9 2 1 9 9 1 < / S A H o s t H a s h > < G e m i n i F i e l d L i s t V i s i b l e > T r u e < / G e m i n i F i e l d L i s t V i s i b l e > < / S e t t i n g s > ] ] > < / C u s t o m C o n t e n t > < / G e m i n i > 
</file>

<file path=customXml/item47.xml>��< ? x m l   v e r s i o n = " 1 . 0 "   e n c o d i n g = " U T F - 1 6 " ? > < G e m i n i   x m l n s = " h t t p : / / g e m i n i / p i v o t c u s t o m i z a t i o n / 8 b 6 3 5 3 f 2 - 3 d 0 f - 4 e 3 7 - 8 0 0 f - 5 3 5 8 0 9 c 7 b c 2 e " > < 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D i s p l a y N a m e > < V i s i b l e > T r u e 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 9 3 2 2 7 5 4 9 1 < / S A H o s t H a s h > < G e m i n i F i e l d L i s t V i s i b l e > T r u e < / G e m i n i F i e l d L i s t V i s i b l e > < / S e t t i n g s > ] ] > < / C u s t o m C o n t e n t > < / G e m i n i > 
</file>

<file path=customXml/item48.xml>��< ? x m l   v e r s i o n = " 1 . 0 "   e n c o d i n g = " U T F - 1 6 " ? > < G e m i n i   x m l n s = " h t t p : / / g e m i n i / p i v o t c u s t o m i z a t i o n / c c 1 3 6 c d 5 - c 1 2 9 - 4 9 d b - 8 d 6 2 - 0 d 0 d 2 0 4 2 4 7 8 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 D e p o s i t s < / S l i c e r S h e e t N a m e > < S A H o s t H a s h > 1 4 6 3 8 2 8 2 0 3 < / S A H o s t H a s h > < G e m i n i F i e l d L i s t V i s i b l e > T r u e < / G e m i n i F i e l d L i s t V i s i b l e > < / S e t t i n g s > ] ] > < / C u s t o m C o n t e n t > < / G e m i n i > 
</file>

<file path=customXml/item49.xml>��< ? x m l   v e r s i o n = " 1 . 0 "   e n c o d i n g = " U T F - 1 6 " ? > < G e m i n i   x m l n s = " h t t p : / / g e m i n i / p i v o t c u s t o m i z a t i o n / 4 7 6 b 9 c 5 f - c 2 8 9 - 4 2 e 3 - b c a 3 - 5 a 2 8 4 3 1 e 7 9 1 0 " > < 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 E n d 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 I m p a c t < / D i s p l a y N a m e > < V i s i b l e > T r u e 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 1 3 1 3 9 0 9 9 3 2 < / S A H o s t H a s h > < G e m i n i F i e l d L i s t V i s i b l e > T r u e < / G e m i n i F i e l d L i s t V i s i b l e > < / S e t t i n g s > ] ] > < / C u s t o m C o n t e n t > < / G e m i n i > 
</file>

<file path=customXml/item5.xml>��< ? x m l   v e r s i o n = " 1 . 0 "   e n c o d i n g = " U T F - 1 6 " ? > < G e m i n i   x m l n s = " h t t p : / / g e m i n i / p i v o t c u s t o m i z a t i o n / 4 6 3 a b 3 f 5 - 9 0 c f - 4 c 3 d - 8 5 5 9 - 2 8 9 c 6 7 d e d b 1 3 " > < 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 2 0 0 2 4 7 1 8 4 8 < / S A H o s t H a s h > < G e m i n i F i e l d L i s t V i s i b l e > T r u e < / G e m i n i F i e l d L i s t V i s i b l e > < / S e t t i n g s > ] ] > < / C u s t o m C o n t e n t > < / G e m i n i > 
</file>

<file path=customXml/item50.xml>��< ? x m l   v e r s i o n = " 1 . 0 "   e n c o d i n g = " U T F - 1 6 " ? > < G e m i n i   x m l n s = " h t t p : / / g e m i n i / p i v o t c u s t o m i z a t i o n / 2 b 0 2 c b b 2 - 2 2 1 9 - 4 f 6 f - 8 9 f 3 - 0 3 1 b a 9 7 1 3 6 6 3 " > < 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l i c e r S h e e t N a m e > < S A H o s t H a s h > 1 5 4 5 7 9 4 2 1 5 < / S A H o s t H a s h > < G e m i n i F i e l d L i s t V i s i b l e > T r u e < / G e m i n i F i e l d L i s t V i s i b l e > < / S e t t i n g s > ] ] > < / C u s t o m C o n t e n t > < / G e m i n i > 
</file>

<file path=customXml/item51.xml>��< ? x m l   v e r s i o n = " 1 . 0 "   e n c o d i n g = " U T F - 1 6 " ? > < G e m i n i   x m l n s = " h t t p : / / g e m i n i / p i v o t c u s t o m i z a t i o n / f 1 9 6 4 6 d 4 - e 0 8 0 - 4 6 c 2 - b 7 c b - 4 b 1 3 b 2 8 c e 2 1 7 " > < 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52.xml>��< ? x m l   v e r s i o n = " 1 . 0 "   e n c o d i n g = " U T F - 1 6 " ? > < G e m i n i   x m l n s = " h t t p : / / g e m i n i / p i v o t c u s t o m i z a t i o n / f 4 c a 5 7 c 5 - a 8 0 c - 4 1 2 d - b b b 0 - 7 0 e 3 c 7 9 6 2 f 3 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 1 4 3 3 3 9 7 5 4 0 < / S A H o s t H a s h > < G e m i n i F i e l d L i s t V i s i b l e > T r u e < / G e m i n i F i e l d L i s t V i s i b l e > < / S e t t i n g s > ] ] > < / C u s t o m C o n t e n t > < / G e m i n i > 
</file>

<file path=customXml/item53.xml>��< ? x m l   v e r s i o n = " 1 . 0 "   e n c o d i n g = " U T F - 1 6 " ? > < G e m i n i   x m l n s = " h t t p : / / g e m i n i / p i v o t c u s t o m i z a t i o n / 0 d d 5 a 9 b 9 - 6 1 3 1 - 4 8 4 9 - 9 6 e a - b 8 f 0 6 f 3 1 a 2 8 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 I n d e x   1   % < / D i s p l a y N a m e > < V i s i b l e > T r u e < / V i s i b l e > < / i t e m > < i t e m > < M e a s u r e N a m e > M a r k e t   2   I n d e x   R e t u r n   % < / M e a s u r e N a m e > < D i s p l a y N a m e > I n d e x   2   % < / D i s p l a y N a m e > < V i s i b l e > T r u e 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l i c e r S h e e t N a m e > < S A H o s t H a s h > 1 5 4 5 7 9 4 2 1 5 < / S A H o s t H a s h > < G e m i n i F i e l d L i s t V i s i b l e > T r u e < / G e m i n i F i e l d L i s t V i s i b l e > < / S e t t i n g s > ] ] > < / C u s t o m C o n t e n t > < / G e m i n i > 
</file>

<file path=customXml/item54.xml>��< ? x m l   v e r s i o n = " 1 . 0 "   e n c o d i n g = " U T F - 1 6 " ? > < G e m i n i   x m l n s = " h t t p : / / g e m i n i / p i v o t c u s t o m i z a t i o n / c 1 b d 6 9 3 f - 8 5 0 d - 4 c e a - 8 d a a - 4 a 6 3 c 9 8 b b 7 c 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 Y e a r l y < / S l i c e r S h e e t N a m e > < S A H o s t H a s h > 1 4 2 6 3 0 6 6 0 7 < / S A H o s t H a s h > < G e m i n i F i e l d L i s t V i s i b l e > T r u e < / G e m i n i F i e l d L i s t V i s i b l e > < / S e t t i n g s > ] ] > < / C u s t o m C o n t e n t > < / G e m i n i > 
</file>

<file path=customXml/item55.xml>��< ? x m l   v e r s i o n = " 1 . 0 "   e n c o d i n g = " U T F - 1 6 " ? > < G e m i n i   x m l n s = " h t t p : / / g e m i n i / p i v o t c u s t o m i z a t i o n / 0 0 2 9 b a 8 e - 9 7 4 8 - 4 f d 0 - 8 f 6 7 - 7 4 b 8 b a e 5 8 2 1 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 U n r l z d   C G < / D i s p l a y N a m e > < V i s i b l e > T r u e 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 S y m b G r p B y T a x < / S l i c e r S h e e t N a m e > < S A H o s t H a s h > 1 9 9 5 3 8 0 9 1 5 < / S A H o s t H a s h > < G e m i n i F i e l d L i s t V i s i b l e > T r u e < / G e m i n i F i e l d L i s t V i s i b l e > < / S e t t i n g s > ] ] > < / C u s t o m C o n t e n t > < / G e m i n i > 
</file>

<file path=customXml/item56.xml>��< ? x m l   v e r s i o n = " 1 . 0 "   e n c o d i n g = " U T F - 1 6 " ? > < G e m i n i   x m l n s = " h t t p : / / g e m i n i / p i v o t c u s t o m i z a t i o n / a 5 a a 3 b 7 e - e c 1 a - 4 e 0 f - b 2 f e - e f 2 2 d 5 1 1 e 1 9 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C a l c u l a t e d F i e l d s > < H S l i c e r s S h a p e > 0 ; 0 ; 0 ; 0 < / H S l i c e r s S h a p e > < V S l i c e r s S h a p e > 0 ; 0 ; 0 ; 0 < / V S l i c e r s S h a p e > < S l i c e r S h e e t N a m e > S h e e t 1 < / S l i c e r S h e e t N a m e > < S A H o s t H a s h > 1 7 3 2 2 9 7 5 2 5 < / S A H o s t H a s h > < G e m i n i F i e l d L i s t V i s i b l e > T r u e < / G e m i n i F i e l d L i s t V i s i b l e > < / S e t t i n g s > ] ] > < / C u s t o m C o n t e n t > < / G e m i n i > 
</file>

<file path=customXml/item57.xml>��< ? x m l   v e r s i o n = " 1 . 0 "   e n c o d i n g = " U T F - 1 6 " ? > < G e m i n i   x m l n s = " h t t p : / / g e m i n i / p i v o t c u s t o m i z a t i o n / 3 6 7 1 b 9 d d - a 5 a 9 - 4 9 8 f - 8 c c a - 7 7 8 3 a 8 c e 0 0 c 4 " > < 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 T r u e < / V i s i b l e > < / i t e m > < i t e m > < M e a s u r e N a m e > T o t a l   V a l u e < / M e a s u r e N a m e > < D i s p l a y N a m e > T o t a l 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 T r u e 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 C a p   G a i n   %   ( T W ) < / M e a s u r e N a m e > < D i s p l a y N a m e > C a p   G a i n   %   ( T W ) < / D i s p l a y N a m e > < V i s i b l e > T r u e < / V i s i b l e > < / i t e m > < i t e m > < M e a s u r e N a m e > P r o f i t   %   S y m b < / M e a s u r e N a m e > < D i s p l a y N a m e > P r o f i t   %   S y m b < / D i s p l a y N a m e > < V i s i b l e > F a l s e < / V i s i b l e > < / i t e m > < i t e m > < M e a s u r e N a m e > Q u o t e   C o u n t < / M e a s u r e N a m e > < D i s p l a y N a m e > Q u o t e   C o u n t < / D i s p l a y N a m e > < V i s i b l e > F a l s e < / V i s i b l e > < / i t e m > < i t e m > < M e a s u r e N a m e > F i r s t   T r a d e   D a t e < / M e a s u r e N a m e > < D i s p l a y N a m e > F i r s t   T r a d e   D a t e < / D i s p l a y N a m e > < V i s i b l e > F a l s e < / V i s i b l e > < / i t e m > < i t e m > < M e a s u r e N a m e > F i r s t   B u y   D a t e   E v e r < / M e a s u r e N a m e > < D i s p l a y N a m e > F i r s t   B u y   D a t e   E v e r < / D i s p l a y N a m e > < V i s i b l e > F a l s e < / V i s i b l e > < / i t e m > < i t e m > < M e a s u r e N a m e > L a s t   T r a d e   D a t e < / M e a s u r e N a m e > < D i s p l a y N a m e > L a s t   T r a d e   D a t e < / 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 M a x   Q u o t e   D a t e < / M e a s u r e N a m e > < D i s p l a y N a m e > M a x   Q u o t e   D a t e < / D i s p l a y N a m e > < V i s i b l e > F a l s e < / V i s i b l e > < / i t e m > < i t e m > < M e a s u r e N a m e > C o s t   B a s i s   M a x < / M e a s u r e N a m e > < D i s p l a y N a m e > C o s t   B a s i s   M a x < / D i s p l a y N a m e > < V i s i b l e > F a l s e < / V i s i b l e > < / i t e m > < i t e m > < M e a s u r e N a m e > E q u i t y   V a l u e   M a x < / M e a s u r e N a m e > < D i s p l a y N a m e > E q u i t y   V a l u e   M a x < / D i s p l a y N a m e > < V i s i b l e > F a l s e < / V i s i b l e > < / i t e m > < i t e m > < M e a s u r e N a m e > P r o f i t   %   ( T W )   S y m b < / M e a s u r e N a m e > < D i s p l a y N a m e > P r o f i t   %   ( T W )   S y m b < / D i s p l a y N a m e > < V i s i b l e > F a l s e < / V i s i b l e > < / i t e m > < i t e m > < M e a s u r e N a m e > P r o f i t   %   ( T W )   A c c n t < / M e a s u r e N a m e > < D i s p l a y N a m e > P r o f i t   %   ( T W )   A c c n t < / D i s p l a y N a m e > < V i s i b l e > F a l s e < / V i s i b l e > < / i t e m > < i t e m > < M e a s u r e N a m e > P r o f i t   %   A c c n t < / M e a s u r e N a m e > < D i s p l a y N a m e > P r o f i t   %   A c c n t < / D i s p l a y N a m e > < V i s i b l e > F a l s e < / V i s i b l e > < / i t e m > < i t e m > < M e a s u r e N a m e > P r o f i t   %   ( T W ) < / M e a s u r e N a m e > < D i s p l a y N a m e > P r o f i t   %   ( T W ) < / D i s p l a y N a m e > < V i s i b l e > F a l s e < / V i s i b l e > < / i t e m > < i t e m > < M e a s u r e N a m e > P r o f i t   %   ( T W )   S y m b o l   H e l d < / M e a s u r e N a m e > < D i s p l a y N a m e > P r o f i t   %   ( T W )   S y m b o l   H e l d < / 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 T r u e < / V i s i b l e > < / i t e m > < / C a l c u l a t e d F i e l d s > < H S l i c e r s S h a p e > 0 ; 0 ; 0 ; 0 < / H S l i c e r s S h a p e > < V S l i c e r s S h a p e > 0 ; 0 ; 0 ; 0 < / V S l i c e r s S h a p e > < S l i c e r S h e e t N a m e > S h e e t 1 < / S l i c e r S h e e t N a m e > < S A H o s t H a s h > 1 2 4 9 0 6 9 0 4 0 < / S A H o s t H a s h > < G e m i n i F i e l d L i s t V i s i b l e > T r u e < / G e m i n i F i e l d L i s t V i s i b l e > < / S e t t i n g s > ] ] > < / C u s t o m C o n t e n t > < / G e m i n i > 
</file>

<file path=customXml/item58.xml>��< ? x m l   v e r s i o n = " 1 . 0 "   e n c o d i n g = " U T F - 1 6 " ? > < G e m i n i   x m l n s = " h t t p : / / g e m i n i / p i v o t c u s t o m i z a t i o n / 3 6 6 9 3 b 6 0 - 6 d e 7 - 4 f 7 0 - 9 b a b - e 2 8 8 c a c 5 9 e d 5 " > < 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C a l c u l a t e d F i e l d s > < H S l i c e r s S h a p e > 0 ; 0 ; 0 ; 0 < / H S l i c e r s S h a p e > < V S l i c e r s S h a p e > 0 ; 0 ; 0 ; 0 < / V S l i c e r s S h a p e > < S l i c e r S h e e t N a m e > D a s h b o a r d < / S l i c e r S h e e t N a m e > < S A H o s t H a s h > 1 2 8 8 4 1 8 0 1 4 < / S A H o s t H a s h > < G e m i n i F i e l d L i s t V i s i b l e > T r u e < / G e m i n i F i e l d L i s t V i s i b l e > < / S e t t i n g s > ] ] > < / C u s t o m C o n t e n t > < / G e m i n i > 
</file>

<file path=customXml/item59.xml>��< ? x m l   v e r s i o n = " 1 . 0 "   e n c o d i n g = " U T F - 1 6 " ? > < G e m i n i   x m l n s = " h t t p : / / g e m i n i / p i v o t c u s t o m i z a t i o n / 4 c 6 1 2 8 a 6 - 7 4 1 0 - 4 d 7 c - b 5 3 7 - 8 e 5 9 f a 2 1 2 c c 2 " > < 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 1 4 3 3 3 9 7 5 4 0 < / S A H o s t H a s h > < G e m i n i F i e l d L i s t V i s i b l e > T r u e < / G e m i n i F i e l d L i s t V i s i b l e > < / S e t t i n g s > ] ] > < / C u s t o m C o n t e n t > < / G e m i n i > 
</file>

<file path=customXml/item6.xml>��< ? x m l   v e r s i o n = " 1 . 0 "   e n c o d i n g = " U T F - 1 6 " ? > < G e m i n i   x m l n s = " h t t p : / / g e m i n i / p i v o t c u s t o m i z a t i o n / f c e 4 7 d 9 0 - e 2 9 1 - 4 9 3 d - 8 b 3 7 - 3 5 c 8 8 6 e 5 a 0 7 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 T o t a l   D e p o s i t s < / D i s p l a y N a m e > < V i s i b l e > T r u e 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 D e p o s i t s < / S l i c e r S h e e t N a m e > < S A H o s t H a s h > 1 4 6 3 8 2 8 2 0 3 < / S A H o s t H a s h > < G e m i n i F i e l d L i s t V i s i b l e > T r u e < / G e m i n i F i e l d L i s t V i s i b l e > < / S e t t i n g s > ] ] > < / C u s t o m C o n t e n t > < / G e m i n i > 
</file>

<file path=customXml/item60.xml>��< ? x m l   v e r s i o n = " 1 . 0 "   e n c o d i n g = " U T F - 1 6 " ? > < G e m i n i   x m l n s = " h t t p : / / g e m i n i / p i v o t c u s t o m i z a t i o n / d 0 c d 0 f 6 f - 5 6 6 a - 4 0 f 0 - a 8 b a - e 6 c 5 6 6 a 5 3 0 2 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61.xml>��< ? x m l   v e r s i o n = " 1 . 0 "   e n c o d i n g = " U T F - 1 6 " ? > < G e m i n i   x m l n s = " h t t p : / / g e m i n i / p i v o t c u s t o m i z a t i o n / 9 4 7 7 1 d 3 0 - b 3 a 7 - 4 7 7 2 - 8 5 9 d - 4 8 1 c 6 4 7 d 4 b 3 0 " > < 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 R o C < / D i s p l a y N a m e > < V i s i b l e > T r u e < / V i s i b l e > < / i t e m > < i t e m > < M e a s u r e N a m e > D i s t r i b   C a p   G a i n   R e i n v < / M e a s u r e N a m e > < D i s p l a y N a m e > C G   R e i n v < / D i s p l a y N a m e > < V i s i b l e > T r u e 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 H o l d i n g s < / S l i c e r S h e e t N a m e > < S A H o s t H a s h > 1 5 8 3 3 1 5 8 1 1 < / S A H o s t H a s h > < G e m i n i F i e l d L i s t V i s i b l e > T r u e < / G e m i n i F i e l d L i s t V i s i b l e > < / S e t t i n g s > ] ] > < / C u s t o m C o n t e n t > < / G e m i n i > 
</file>

<file path=customXml/item62.xml>��< ? x m l   v e r s i o n = " 1 . 0 "   e n c o d i n g = " U T F - 1 6 " ? > < G e m i n i   x m l n s = " h t t p : / / g e m i n i / p i v o t c u s t o m i z a t i o n / 4 e b c b e 2 9 - 6 7 5 0 - 4 8 7 7 - 8 a 0 8 - 8 e 5 3 7 8 2 d 6 d 9 0 " > < 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 5 8 0 9 0 3 6 0 0 < / S A H o s t H a s h > < G e m i n i F i e l d L i s t V i s i b l e > T r u e < / G e m i n i F i e l d L i s t V i s i b l e > < / S e t t i n g s > ] ] > < / C u s t o m C o n t e n t > < / G e m i n i > 
</file>

<file path=customXml/item63.xml>��< ? x m l   v e r s i o n = " 1 . 0 "   e n c o d i n g = " U T F - 1 6 " ? > < G e m i n i   x m l n s = " h t t p : / / g e m i n i / p i v o t c u s t o m i z a t i o n / 4 0 b 2 a f 4 3 - 6 b a 2 - 4 6 b c - a 0 2 9 - 8 d c 2 2 0 c 7 e 3 8 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 S y m b P r o f % < / S l i c e r S h e e t N a m e > < S A H o s t H a s h > 1 7 7 7 6 7 8 4 9 8 < / S A H o s t H a s h > < G e m i n i F i e l d L i s t V i s i b l e > T r u e < / G e m i n i F i e l d L i s t V i s i b l e > < / S e t t i n g s > ] ] > < / C u s t o m C o n t e n t > < / G e m i n i > 
</file>

<file path=customXml/item64.xml>��< ? x m l   v e r s i o n = " 1 . 0 "   e n c o d i n g = " U T F - 1 6 " ? > < G e m i n i   x m l n s = " h t t p : / / g e m i n i / p i v o t c u s t o m i z a t i o n / 9 6 a 5 c 9 d 5 - 4 6 d 0 - 4 8 9 6 - b e 0 7 - 6 b 7 e b 7 a 2 1 8 8 5 " > < 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C a l c u l a t e d F i e l d s > < H S l i c e r s S h a p e > 0 ; 0 ; 0 ; 0 < / H S l i c e r s S h a p e > < V S l i c e r s S h a p e > 0 ; 0 ; 0 ; 0 < / V S l i c e r s S h a p e > < S l i c e r S h e e t N a m e > S h e e t 1 < / S l i c e r S h e e t N a m e > < S A H o s t H a s h > 1 1 5 4 5 9 1 9 6 4 < / S A H o s t H a s h > < G e m i n i F i e l d L i s t V i s i b l e > T r u e < / G e m i n i F i e l d L i s t V i s i b l e > < / S e t t i n g s > ] ] > < / C u s t o m C o n t e n t > < / G e m i n i > 
</file>

<file path=customXml/item65.xml>��< ? x m l   v e r s i o n = " 1 . 0 "   e n c o d i n g = " U T F - 1 6 " ? > < G e m i n i   x m l n s = " h t t p : / / g e m i n i / p i v o t c u s t o m i z a t i o n / a 0 5 1 b 5 6 b - 9 7 c 6 - 4 d e b - b f f f - 7 f 3 5 4 9 3 1 5 8 4 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 1 3 5 1 4 3 1 5 2 8 < / S A H o s t H a s h > < G e m i n i F i e l d L i s t V i s i b l e > T r u e < / G e m i n i F i e l d L i s t V i s i b l e > < / S e t t i n g s > ] ] > < / C u s t o m C o n t e n t > < / G e m i n i > 
</file>

<file path=customXml/item66.xml>��< ? x m l   v e r s i o n = " 1 . 0 "   e n c o d i n g = " U T F - 1 6 " ? > < G e m i n i   x m l n s = " h t t p : / / g e m i n i / p i v o t c u s t o m i z a t i o n / a 4 6 e 8 3 4 8 - b 9 9 d - 4 b 7 b - b 0 c 1 - 3 9 0 d 1 1 8 2 b e 5 b " > < 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 T r a d i n g   F e e s < / D i s p l a y N a m e > < V i s i b l e > T r u e 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 T r u e 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 T r u e 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 T r u e 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 F e e s < / S l i c e r S h e e t N a m e > < S A H o s t H a s h > 3 8 6 5 4 0 9 1 3 < / S A H o s t H a s h > < G e m i n i F i e l d L i s t V i s i b l e > T r u e < / G e m i n i F i e l d L i s t V i s i b l e > < / S e t t i n g s > ] ] > < / C u s t o m C o n t e n t > < / G e m i n i > 
</file>

<file path=customXml/item67.xml>��< ? x m l   v e r s i o n = " 1 . 0 "   e n c o d i n g = " U T F - 1 6 " ? > < G e m i n i   x m l n s = " h t t p : / / g e m i n i / p i v o t c u s t o m i z a t i o n / c 7 4 6 7 2 6 d - 2 e b 2 - 4 d 3 c - 9 0 8 8 - 5 5 0 0 4 5 1 3 b 7 d f " > < 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 T r u e 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 T r u e 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 S h e e t 2 < / S l i c e r S h e e t N a m e > < S A H o s t H a s h > 2 7 8 5 2 9 7 2 1 < / S A H o s t H a s h > < G e m i n i F i e l d L i s t V i s i b l e > T r u e < / G e m i n i F i e l d L i s t V i s i b l e > < / S e t t i n g s > ] ] > < / C u s t o m C o n t e n t > < / G e m i n i > 
</file>

<file path=customXml/item68.xml>��< ? x m l   v e r s i o n = " 1 . 0 "   e n c o d i n g = " U T F - 1 6 " ? > < G e m i n i   x m l n s = " h t t p : / / g e m i n i / p i v o t c u s t o m i z a t i o n / b e a 0 9 5 e 4 - 2 5 5 9 - 4 9 d 3 - a 4 7 f - 8 5 3 9 9 2 8 8 5 2 c a " > < 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 T r u e 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 T r u e < / V i s i b l e > < / i t e m > < i t e m > < M e a s u r e N a m e > T r a n s   P r i c e < / M e a s u r e N a m e > < D i s p l a y N a m e > T r a n s   P r i c e < / D i s p l a y N a m e > < V i s i b l e > T r u e 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 T r u e 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 R p t d < / D i s p l a y N a m e > < V i s i b l e > T r u e < / V i s i b l e > < / i t e m > < i t e m > < M e a s u r e N a m e > T r a n s   T o t a l   A m n t < / M e a s u r e N a m e > < D i s p l a y N a m e > T r a n s   T o t a l   A m n t < / D i s p l a y N a m e > < V i s i b l e > T r u e 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 T r a n s I n f o < / S l i c e r S h e e t N a m e > < S A H o s t H a s h > 1 6 9 5 7 1 2 4 8 6 < / S A H o s t H a s h > < G e m i n i F i e l d L i s t V i s i b l e > T r u e < / G e m i n i F i e l d L i s t V i s i b l e > < / S e t t i n g s > ] ] > < / C u s t o m C o n t e n t > < / G e m i n i > 
</file>

<file path=customXml/item69.xml>��< ? x m l   v e r s i o n = " 1 . 0 "   e n c o d i n g = " U T F - 1 6 " ? > < G e m i n i   x m l n s = " h t t p : / / g e m i n i / p i v o t c u s t o m i z a t i o n / 4 0 9 2 1 7 a 5 - b e 7 0 - 4 b 2 c - a 6 8 6 - 3 0 1 e e b 0 0 4 8 7 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 S y m b P r o f % < / S l i c e r S h e e t N a m e > < S A H o s t H a s h > 1 7 7 7 6 7 8 4 9 8 < / S A H o s t H a s h > < G e m i n i F i e l d L i s t V i s i b l e > T r u e < / G e m i n i F i e l d L i s t V i s i b l e > < / S e t t i n g s > ] ] > < / C u s t o m C o n t e n t > < / G e m i n i > 
</file>

<file path=customXml/item7.xml>��< ? x m l   v e r s i o n = " 1 . 0 "   e n c o d i n g = " U T F - 1 6 " ? > < G e m i n i   x m l n s = " h t t p : / / g e m i n i / p i v o t c u s t o m i z a t i o n / d 0 6 a f b f 8 - 9 b 3 b - 4 b a b - b e 8 2 - 9 8 e 1 2 8 d d b e 2 5 " > < 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 T r u e 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 A l l o c   I n d e x   R e t u r n   % < / M e a s u r e N a m e > < D i s p l a y N a m e > A l l o c   I n d e x   R e t u r n   % < / D i s p l a y N a m e > < V i s i b l e > F a l s e < / V i s i b l e > < / i t e m > < / C a l c u l a t e d F i e l d s > < H S l i c e r s S h a p e > 0 ; 0 ; 0 ; 0 < / H S l i c e r s S h a p e > < V S l i c e r s S h a p e > 0 ; 0 ; 0 ; 0 < / V S l i c e r s S h a p e > < S l i c e r S h e e t N a m e > H o l d i n g s   ( 2 ) < / S l i c e r S h e e t N a m e > < S A H o s t H a s h > 1 0 8 7 8 0 3 4 6 1 < / S A H o s t H a s h > < G e m i n i F i e l d L i s t V i s i b l e > T r u e < / G e m i n i F i e l d L i s t V i s i b l e > < / S e t t i n g s > ] ] > < / C u s t o m C o n t e n t > < / G e m i n i > 
</file>

<file path=customXml/item70.xml>��< ? x m l   v e r s i o n = " 1 . 0 "   e n c o d i n g = " U T F - 1 6 " ? > < G e m i n i   x m l n s = " h t t p : / / g e m i n i / p i v o t c u s t o m i z a t i o n / a 7 9 3 3 9 4 d - f 2 1 2 - 4 8 0 1 - b b 8 6 - e 7 8 f 0 9 c c 7 e 8 0 " > < 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 T r u e 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 T r u e 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 T r u e 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 H o l d i n g s < / S l i c e r S h e e t N a m e > < S A H o s t H a s h > 1 8 1 9 0 3 3 1 4 4 < / S A H o s t H a s h > < G e m i n i F i e l d L i s t V i s i b l e > T r u e < / G e m i n i F i e l d L i s t V i s i b l e > < / S e t t i n g s > ] ] > < / C u s t o m C o n t e n t > < / G e m i n i > 
</file>

<file path=customXml/item71.xml>��< ? x m l   v e r s i o n = " 1 . 0 "   e n c o d i n g = " U T F - 1 6 " ? > < G e m i n i   x m l n s = " h t t p : / / g e m i n i / p i v o t c u s t o m i z a t i o n / e 2 d 7 0 8 7 d - c 7 1 d - 4 1 2 9 - 9 2 b c - 6 f 3 7 3 2 9 6 7 3 7 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 L a s t   Q u o t e : < / D i s p l a y N a m e > < V i s i b l e > T r u e < / V i s i b l e > < / i t e m > < i t e m > < M e a s u r e N a m e > M a x   C u r r C o n v   D a t e < / M e a s u r e N a m e > < D i s p l a y N a m e > L a s t   E x c h   D a t e : < / D i s p l a y N a m e > < V i s i b l e > T r u e 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72.xml>��< ? x m l   v e r s i o n = " 1 . 0 "   e n c o d i n g = " U T F - 1 6 " ? > < G e m i n i   x m l n s = " h t t p : / / g e m i n i / p i v o t c u s t o m i z a t i o n / 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 4 3 7 A B C 4 8 A 8 8 7 4 5 4 5 A E C D < / 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 A c c o u n t < / I D > < N a m e > A c c o u n t < / 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 A c c o u n t < / I D > < N a m e > A c c o u n t < / 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T e x t "   x m l n s = " "   / > < / V a l u e > < / A n n o t a t i o n > < A n n o t a t i o n > < N a m e > D e l e t e N o t A l l o w e d < / N a m e > < / A n n o t a t i o n > < / A n n o t a t i o n s > < I D > P o r t f o l i o < / I D > < N a m e > P o r t f o l i o < / 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 T a x < / I D > < N a m e > T a x < / 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 C u r r e n c y < / I D > < N a m e > C u r r e n c y < / 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 A c t i v e < / I D > < N a m e > A c t i v e < / 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 A c c o u n t   G r o u p   1 < / I D > < N a m e > A c c o u n t   G r o u p   1 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 A c c o u n t   G r o u p   2 < / I D > < N a m e > A c c o u n t   G r o u p   2 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 S h o r t C o l u m n I d < / N a m e > < V a l u e > H < / V a l u e > < / A n n o t a t i o n > < A n n o t a t i o n > < N a m e > D e l e t e N o t A l l o w e d < / N a m e > < / A n n o t a t i o n > < / A n n o t a t i o n s > < I D > A c c o u n t   G r o u p   3 < / I D > < N a m e > A c c o u n t   G r o u p   3 < / 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 C a l c   W H T < / I D > < N a m e > C a l c   W H T < / 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 D R I P < / I D > < N a m e > D R I P < / 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 P o r t f o l i o < / A t t r i b u t e I D > < O v e r r i d e B e h a v i o r > N o n e < / O v e r r i d e B e h a v i o r > < N a m e > P o r t f o l i o < / N a m e > < / A t t r i b u t e R e l a t i o n s h i p > < A t t r i b u t e R e l a t i o n s h i p > < A t t r i b u t e I D > T a x < / A t t r i b u t e I D > < O v e r r i d e B e h a v i o r > N o n e < / O v e r r i d e B e h a v i o r > < N a m e > T a x < / N a m e > < / A t t r i b u t e R e l a t i o n s h i p > < A t t r i b u t e R e l a t i o n s h i p > < A t t r i b u t e I D > C u r r e n c y < / A t t r i b u t e I D > < O v e r r i d e B e h a v i o r > N o n e < / O v e r r i d e B e h a v i o r > < N a m e > C u r r e n c y < / N a m e > < / A t t r i b u t e R e l a t i o n s h i p > < A t t r i b u t e R e l a t i o n s h i p > < A t t r i b u t e I D > A c t i v e < / A t t r i b u t e I D > < O v e r r i d e B e h a v i o r > N o n e < / O v e r r i d e B e h a v i o r > < N a m e > A c t i v e < / N a m e > < / A t t r i b u t e R e l a t i o n s h i p > < A t t r i b u t e R e l a t i o n s h i p > < A t t r i b u t e I D > A c c o u n t   G r o u p   1 < / A t t r i b u t e I D > < O v e r r i d e B e h a v i o r > N o n e < / O v e r r i d e B e h a v i o r > < N a m e > A c c o u n t   G r o u p   1 < / N a m e > < / A t t r i b u t e R e l a t i o n s h i p > < A t t r i b u t e R e l a t i o n s h i p > < A t t r i b u t e I D > A c c o u n t   G r o u p   2 < / A t t r i b u t e I D > < O v e r r i d e B e h a v i o r > N o n e < / O v e r r i d e B e h a v i o r > < N a m e > A c c o u n t   G r o u p   2 < / N a m e > < / A t t r i b u t e R e l a t i o n s h i p > < A t t r i b u t e R e l a t i o n s h i p > < A t t r i b u t e I D > A c c o u n t   G r o u p   3 < / A t t r i b u t e I D > < O v e r r i d e B e h a v i o r > N o n e < / O v e r r i d e B e h a v i o r > < N a m e > A c c o u n t   G r o u p   3 < / N a m e > < / A t t r i b u t e R e l a t i o n s h i p > < A t t r i b u t e R e l a t i o n s h i p > < A t t r i b u t e I D > C a l c   W H T < / A t t r i b u t e I D > < O v e r r i d e B e h a v i o r > N o n e < / O v e r r i d e B e h a v i o r > < N a m e > C a l c   W H T < / N a m e > < / A t t r i b u t e R e l a t i o n s h i p > < A t t r i b u t e R e l a t i o n s h i p > < A t t r i b u t e I D > D R I P < / A t t r i b u t e I D > < O v e r r i d e B e h a v i o r > N o n e < / O v e r r i d e B e h a v i o r > < N a m e > D R I P < / 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 C o n f i g < / I D > < N a m e > C o n f i g < / 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D a t e T i m e G e n e r a l "   x m l n s = " "   / > < / V a l u e > < / A n n o t a t i o n > < A n n o t a t i o n > < N a m e > D e l e t e N o t A l l o w e d < / N a m e > < / A n n o t a t i o n > < A n n o t a t i o n > < N a m e > S h o r t C o l u m n I d < / N a m e > < V a l u e > A < / V a l u e > < / A n n o t a t i o n > < / A n n o t a t i o n s > < I D > M i n D a t e < / I D > < N a m e > M i n D a t e < / N a m e > < K e y C o l u m n s > < K e y C o l u m n > < D a t a T y p e > D a t e < / D a t a T y p e > < N u l l P r o c e s s i n g > P r e s e r v e < / N u l l P r o c e s s i n g > < / K e y C o l u m n > < / K e y C o l u m n s > < N a m e C o l u m n > < D a t a T y p e > W C h a r < / D a t a T y p e > < N u l l P r o c e s s i n g > Z e r o O r B l a n k < / N u l l P r o c e s s i n g > < / N a m e C o l u m n > < O r d e r B y > K e y < / O r d e r B y > < d d l 3 0 0 _ 3 0 0 : F o r m a t S t r i n g > G e n e r a l   D a t e < / d d l 3 0 0 _ 3 0 0 : F o r m a t S t r i n g > < / A t t r i b u t e > < A t t r i b u t e > < A n n o t a t i o n s > < A n n o t a t i o n > < N a m e > F o r m a t < / N a m e > < V a l u e > < F o r m a t   F o r m a t = " T e x t "   x m l n s = " "   / > < / V a l u e > < / A n n o t a t i o n > < A n n o t a t i o n > < N a m e > D e l e t e N o t A l l o w e d < / N a m e > < / A n n o t a t i o n > < A n n o t a t i o n > < N a m e > S h o r t C o l u m n I d < / N a m e > < V a l u e > B < / V a l u e > < / A n n o t a t i o n > < / A n n o t a t i o n s > < I D > T r a c k C a s h < / I D > < N a m e > T r a c k C a s h < / 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 C < / V a l u e > < / A n n o t a t i o n > < / A n n o t a t i o n s > < I D > M a r k e t I n d e x 1 < / I D > < N a m e > M a r k e t I n d e x 1 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 D < / V a l u e > < / A n n o t a t i o n > < / A n n o t a t i o n s > < I D > M a r k e t I n d e x 2 < / I D > < N a m e > M a r k e t I n d e x 2 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 E < / V a l u e > < / A n n o t a t i o n > < / A n n o t a t i o n s > < I D > D r i p F l a g < / I D > < N a m e > D r i p F l a g < / 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s > < I D > T M T R I n d e x < / I D > < N a m e > T M T R I n d e x < / 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 M i n D a t e < / A t t r i b u t e I D > < O v e r r i d e B e h a v i o r > N o n e < / O v e r r i d e B e h a v i o r > < N a m e > M i n D a t e < / N a m e > < / A t t r i b u t e R e l a t i o n s h i p > < A t t r i b u t e R e l a t i o n s h i p > < A t t r i b u t e I D > T r a c k C a s h < / A t t r i b u t e I D > < O v e r r i d e B e h a v i o r > N o n e < / O v e r r i d e B e h a v i o r > < N a m e > T r a c k C a s h < / N a m e > < / A t t r i b u t e R e l a t i o n s h i p > < A t t r i b u t e R e l a t i o n s h i p > < A t t r i b u t e I D > M a r k e t I n d e x 1 < / A t t r i b u t e I D > < O v e r r i d e B e h a v i o r > N o n e < / O v e r r i d e B e h a v i o r > < N a m e > M a r k e t I n d e x 1 < / N a m e > < / A t t r i b u t e R e l a t i o n s h i p > < A t t r i b u t e R e l a t i o n s h i p > < A t t r i b u t e I D > M a r k e t I n d e x 2 < / A t t r i b u t e I D > < O v e r r i d e B e h a v i o r > N o n e < / O v e r r i d e B e h a v i o r > < N a m e > M a r k e t I n d e x 2 < / N a m e > < / A t t r i b u t e R e l a t i o n s h i p > < A t t r i b u t e R e l a t i o n s h i p > < A t t r i b u t e I D > D r i p F l a g < / A t t r i b u t e I D > < O v e r r i d e B e h a v i o r > N o n e < / O v e r r i d e B e h a v i o r > < N a m e > D r i p F l a g < / N a m e > < / A t t r i b u t e R e l a t i o n s h i p > < A t t r i b u t e R e l a t i o n s h i p > < A t t r i b u t e I D > C a l c u l a t e d C o l u m n 1 < / A t t r i b u t e I D > < O v e r r i d e B e h a v i o r > N o n e < / O v e r r i d e B e h a v i o r > < N a m e > G e n D i v U s e d < / N a m e > < / A t t r i b u t e R e l a t i o n s h i p > < A t t r i b u t e R e l a t i o n s h i p > < A t t r i b u t e I D > T M T R I n d e x < / A t t r i b u t e I D > < O v e r r i d e B e h a v i o r > N o n e < / O v e r r i d e B e h a v i o r > < N a m e > T M T R I n d e x < / N a m e > < / A t t r i b u t e R e l a t i o n s h i p > < / A t t r i b u t e R e l a t i o n s h i p s > < O r d e r B y > K e y < / O r d e r B y > < A t t r i b u t e H i e r a r c h y V i s i b l e > f a l s e < / A t t r i b u t e H i e r a r c h y V i s i b l e > < / A t t r i b u t e > < A t t r i b u t e > < A n n o t a t i o n s > < A n n o t a t i o n > < N a m e > F o r m a t < / N a m e > < V a l u e > < F o r m a t   F o r m a t = " T e x t "   x m l n s = " "   / > < / V a l u e > < / A n n o t a t i o n > < / A n n o t a t i o n s > < I D > C a l c u l a t e d C o l u m n 1 < / I D > < N a m e > G e n D i v U s e d < / N a m e > < K e y C o l u m n s > < K e y C o l u m n > < D a t a T y p e > E m p t y < / D a t a T y p e > < S o u r c e   x s i : t y p e = " d d l 2 0 0 _ 2 0 0 : E x p r e s s i o n B i n d i n g " > < E x p r e s s i o n > I F ( C O U N T R O W S (  
   C A L C U L A T E T A B L E ( V A L U E S ( S y m b o l [ S y m b o l ] )  
     ,   S y m b o l [ S y m b o l ]   & l t ; & g t ;   " *   C a s h "  
     ,   F I L T E R ( S y m b o l ,   C O U N T R O W S ( R E L A T E D T A B L E ( D i v i d e n d s ) ) & g t ; 0 )  
     ,   F I L T E R ( S y m b o l ,   C O U N T R O W S ( C A L C U L A T E T A B L E ( T r a n s ,   T r a n s T y p e [ B o o k V a l u e S i g n ] = 1 ) ) & g t ; 0 )  
     )  
 ) & g t ; 0 , " Y " ,   " N " ) < / E x p r e s s i o n > < / S o u r c e > < / K e y C o l u m n > < / K e y C o l u m n s > < N a m e C o l u m n > < D a t a T y p e > W C h a r < / D a t a T y p e > < S o u r c e   x s i : t y p e = " d d l 2 0 0 _ 2 0 0 : E x p r e s s i o n B i n d i n g " > < E x p r e s s i o n > I F ( C O U N T R O W S (  
   C A L C U L A T E T A B L E ( V A L U E S ( S y m b o l [ S y m b o l ] )  
     ,   S y m b o l [ S y m b o l ]   & l t ; & g t ;   " *   C a s h "  
     ,   F I L T E R ( S y m b o l ,   C O U N T R O W S ( R E L A T E D T A B L E ( D i v i d e n d s ) ) & g t ; 0 )  
     ,   F I L T E R ( S y m b o l ,   C O U N T R O W S ( C A L C U L A T E T A B L E ( T r a n s ,   T r a n s T y p e [ B o o k V a l u e S i g n ] = 1 ) ) & g t ; 0 )  
     )  
 ) & g t ; 0 , " Y " ,   " N " ) < / 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 T r a n s < / I D > < N a m e > T r a n s 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N a m e > S h o r t C o l u m n I d < / N a m e > < V a l u e > A < / V a l u e > < / A n n o t a t i o n > < / A n n o t a t i o n s > < I D > A c c o u n t < / I D > < N a m e > A c c o u n t < / N a m e > < K e y C o l u m n s > < K e y C o l u m n > < D a t a T y p e > W C h a r < / D a t a T y p e > < N u l l P r o c e s s i n g > P r e s e r v e < / N u l l P r o c e s s i n g > < / K e y C o l u m n > < / K e y C o l u m n s > < N a m e C o l u m n > < D a t a T y p e > W C h a r < / D a t a T y p e > < N u l l P r o c e s s i n g > Z e r o O r B l a n k < / N u l l P r o c e s s i n g > < / N a m e C o l u m n > < O r d e r B y > K e y < / O r d e r B y > < / A t t r i b u t e > < A t t r i b u t e > < A n n o t a t i o n s > < A n n o t a t i o n > < N a m e > F o r m a t < / N a m e > < V a l u e > < F o r m a t   F o r m a t = " D a t e T i m e C u s t o m "   x m l n s = " " > < D a t e T i m e s > < D a t e T i m e   L C I D = " 1 0 3 3 "   G r o u p = " S h o r t D a t e "   F o r m a t S t r i n g = " y y y y - M M - d d "   / > < D a t e T i m e   L C I D = " 4 1 0 5 "   G r o u p = " S h o r t D a t e "   F o r m a t S t r i n g = " y y y y - M M - d d "   / > < / D a t e T i m e s > < / F o r m a t > < / V a l u e > < / A n n o t a t i o n > < / A n n o t a t i o n s > < I D > D a t e < / I D > < N a m e > D a t e < / N a m e > < K e y C o l u m n s > < K e y C o l u m n > < D a t a T y p e > D a t e < / D a t a T y p e > < N u l l P r o c e s s i n g > P r e s e r v e < / N u l l P r o c e s s i n g > < / K e y C o l u m n > < / K e y C o l u m n s > < N a m e C o l u m n > < D a t a T y p e > W C h a r < / D a t a T y p e > < N u l l P r o c e s s i n g > Z e r o O r B l a n k < / N u l l P r o c e s s i n g > < / N a m e C o l u m n > < O r d e r B y > K e y < / O r d e r B y > < d d l 3 0 0 _ 3 0 0 : F o r m a t S t r i n g > y y y y - M M - d d < / d d l 3 0 0 _ 3 0 0 : F o r m a t S t r i n g > < / A t t r i b u t e > < A t t r i b u t e > < A n n o t a t i o n s > < A n n o t a t i o n > < N a m e > F o r m a t < / N a m e > < V a l u e > < F o r m a t   F o r m a t = " T e x t "   x m l n s = " "   / > < / V a l u e > < / A n n o t a t i o n > < A n n o t a t i o n > < N a m e > D e l e t e N o t A l l o w e d < / N a m e > < / A n n o t a t i o n > < A n n o t a t i o n > < N a m e > S h o r t C o l u m n I d < / N a m e > < V a l u e > C < / V a l u e > < / A n n o t a t i o n > < / A n n o t a t i o n s > < I D > T r a n s T y p e < / I D > < N a m e > T r a n s T y p e < / 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 D < / V a l u e > < / A n n o t a t i o n > < / A n n o t a t i o n s > < I D > T r a n s S u b T y p e < / I D > < N a m e > T r a n s S u b T y p e < / 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 E < / V a l u e > < / A n n o t a t i o n > < / A n n o t a t i o n s > < I D > S y m b o l N a m e < / I D > < N a m e > S y m b o l N a m e < / 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 F < / V a l u e > < / A n n o t a t i o n > < / A n n o t a t i o n s > < I D > Q t y < / I D > < N a m e > Q t y < / 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N u m b e r D e c i m a l "   A c c u r a c y = " 2 "   T h o u s a n d S e p a r a t o r = " T r u e "   x m l n s = " "   / > < / V a l u e > < / A n n o t a t i o n > < A n n o t a t i o n > < N a m e > S h o r t C o l u m n I d < / N a m e > < V a l u e > G < / V a l u e > < / A n n o t a t i o n > < / A n n o t a t i o n s > < I D > P r i c e < / I D > < N a m e > P r i c e < / N a m e > < K e y C o l u m n s > < K e y C o l u m n > < D a t a T y p e > D o u b l e < / D a t a T y p e > < N u l l P r o c e s s i n g > P r e s e r v e < / N u l l P r o c e s s i n g > < / K e y C o l u m n > < / K e y C o l u m n s > < N a m e C o l u m n > < D a t a T y p e > W C h a r < / D a t a T y p e > < N u l l P r o c e s s i n g > Z e r o O r B l a n k < / N u l l P r o c e s s i n g > < / N a m e C o l u m n > < O r d e r B y > K e y < / O r d e r B y > < A t t r i b u t e H i e r a r c h y V i s i b l e > f a l s e < / A t t r i b u t e H i e r a r c h y V i s i b l e > < d d l 3 0 0 _ 3 0 0 : F o r m a t S t r i n g > # , 0 . 0 0 < / d d l 3 0 0 _ 3 0 0 : F o r m a t S t r i n g > < / A t t r i b u t e > < A t t r i b u t e > < A n n o t a t i o n s > < A n n o t a t i o n > < N a m e > F o r m a t < / N a m e > < V a l u e > < F o r m a t   F o r m a t = " N u m b e r D e c i m a l "   A c c u r a c y = " 2 "   T h o u s a n d S e p a r a t o r = " T r u e "   x m l n s = " "   / > < / V a l u e > < / A n n o t a t i o n > < A n n o t a t i o n > < N a m e > S h o r t C o l u m n I d < / N a m e > < V a l u e > H < / V a l u e > < / A n n o t a t i o n > < / A n n o t a t i o n s > < I D > F e e < / I D > < N a m e > F e e < / N a m e > < K e y C o l u m n s > < K e y C o l u m n > < D a t a T y p e > D o u b l e < / D a t a T y p e > < N u l l P r o c e s s i n g > P r e s e r v e < / N u l l P r o c e s s i n g > < / K e y C o l u m n > < / K e y C o l u m n s > < N a m e C o l u m n > < D a t a T y p e > W C h a r < / D a t a T y p e > < N u l l P r o c e s s i n g > Z e r o O r B l a n k < / N u l l P r o c e s s i n g > < / N a m e C o l u m n > < O r d e r B y > K e y < / O r d e r B y > < A t t r i b u t e H i e r a r c h y V i s i b l e > f a l s e < / A t t r i b u t e H i e r a r c h y V i s i b l e > < d d l 3 0 0 _ 3 0 0 : F o r m a t S t r i n g > # , 0 . 0 0 < / d d l 3 0 0 _ 3 0 0 : F o r m a t S t r i n g > < / A t t r i b u t e > < A t t r i b u t e > < A n n o t a t i o n s > < A n n o t a t i o n > < N a m e > F o r m a t < / N a m e > < V a l u e > < F o r m a t   F o r m a t = " G e n e r a l "   x m l n s = " "   / > < / V a l u e > < / A n n o t a t i o n > < A n n o t a t i o n > < N a m e > D e l e t e N o t A l l o w e d < / N a m e > < / A n n o t a t i o n > < A n n o t a t i o n > < N a m e > S h o r t C o l u m n I d < / N a m e > < V a l u e > I < / V a l u e > < / A n n o t a t i o n > < / A n n o t a t i o n s > < I D > E x c h R a t e < / I D > < N a m e > E x c h R a t e 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N a m e > S h o r t C o l u m n I d < / N a m e > < V a l u e > J < / V a l u e > < / A n n o t a t i o n > < / A n n o t a t i o n s > < I D > C o m m e n t < / I D > < N a m e > C o m m e n t < / N a m e > < K e y C o l u m n s > < K e y C o l u m n > < D a t a T y p e > W C h a r < / D a t a T y p e > < N u l l P r o c e s s i n g > P r e s e r v e < / N u l l P r o c e s s i n g > < / K e y C o l u m n > < / K e y C o l u m n s > < N a m e C o l u m n > < D a t a T y p e > W C h a r < / D a t a T y p e > < N u l l P r o c e s s i n g > Z e r o O r B l a n k < / N u l l P r o c e s s i n g > < / N a m e C o l u m n > < O r d e r B y > K e y < / O r d e r B y > < / A t t r i b u t e > < A t t r i b u t e > < A n n o t a t i o n s > < A n n o t a t i o n > < N a m e > F o r m a t < / N a m e > < V a l u e > < F o r m a t   F o r m a t = " N u m b e r D e c i m a l "   A c c u r a c y = " 2 "   T h o u s a n d S e p a r a t o r = " T r u e "   x m l n s = " "   / > < / V a l u e > < / A n n o t a t i o n > < A n n o t a t i o n > < N a m e > S h o r t C o l u m n I d < / N a m e > < V a l u e > K < / V a l u e > < / A n n o t a t i o n > < / A n n o t a t i o n s > < I D > C o s t B a s i s O v e r r i d e < / I D > < N a m e > C o s t B a s i s O v e r r i d e < / N a m e > < K e y C o l u m n s > < K e y C o l u m n > < D a t a T y p e > D o u b l e < / D a t a T y p e > < N u l l P r o c e s s i n g > P r e s e r v e < / N u l l P r o c e s s i n g > < / K e y C o l u m n > < / K e y C o l u m n s > < N a m e C o l u m n > < D a t a T y p e > W C h a r < / D a t a T y p e > < N u l l P r o c e s s i n g > Z e r o O r B l a n k < / N u l l P r o c e s s i n g > < / N a m e C o l u m n > < O r d e r B y > K e y < / O r d e r B y > < A t t r i b u t e H i e r a r c h y V i s i b l e > f a l s e < / A t t r i b u t e H i e r a r c h y V i s i b l e > < d d l 3 0 0 _ 3 0 0 : F o r m a t S t r i n g > # , 0 . 0 0 < / d d l 3 0 0 _ 3 0 0 : F o r m a t S t r i n g > < / A t t r i b u t e > < A t t r i b u t e > < A n n o t a t i o n s > < A n n o t a t i o n > < N a m e > F o r m a t < / N a m e > < V a l u e > < F o r m a t   F o r m a t = " N u m b e r D e c i m a l "   A c c u r a c y = " 2 "   T h o u s a n d S e p a r a t o r = " T r u e "   x m l n s = " "   / > < / V a l u e > < / A n n o t a t i o n > < A n n o t a t i o n > < N a m e > S h o r t C o l u m n I d < / N a m e > < V a l u e > L < / V a l u e > < / A n n o t a t i o n > < / A n n o t a t i o n s > < I D > A c c r u e d I n t e r e s t < / I D > < N a m e > A c c r u e d I n t e r e s t < / N a m e > < K e y C o l u m n s > < K e y C o l u m n > < D a t a T y p e > D o u b l e < / D a t a T y p e > < N u l l P r o c e s s i n g > P r e s e r v e < / N u l l P r o c e s s i n g > < / K e y C o l u m n > < / K e y C o l u m n s > < N a m e C o l u m n > < D a t a T y p e > W C h a r < / D a t a T y p e > < N u l l P r o c e s s i n g > Z e r o O r B l a n k < / N u l l P r o c e s s i n g > < / N a m e C o l u m n > < O r d e r B y > K e y < / O r d e r B y > < A t t r i b u t e H i e r a r c h y V i s i b l e > f a l s e < / A t t r i b u t e H i e r a r c h y V i s i b l e > < d d l 3 0 0 _ 3 0 0 : F o r m a t S t r i n g > # , 0 . 0 0 < / d d l 3 0 0 _ 3 0 0 : F o r m a t S t r i n g > < / A t t r i b u t e > < A t t r i b u t e > < A n n o t a t i o n s > < A n n o t a t i o n > < N a m e > F o r m a t < / N a m e > < V a l u e > < F o r m a t   F o r m a t = " G e n e r a l "   x m l n s = " "   / > < / V a l u e > < / A n n o t a t i o n > < A n n o t a t i o n > < N a m e > D e l e t e N o t A l l o w e d < / N a m e > < / A n n o t a t i o n > < A n n o t a t i o n > < N a m e > S h o r t C o l u m n I d < / N a m e > < V a l u e > M < / V a l u e > < / A n n o t a t i o n > < / A n n o t a t i o n s > < I D > E x c h R a t e R p t 1 O v e r r i d e < / I D > < N a m e > E x c h R a t e R p t 1 O v e r r i d e 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 N < / V a l u e > < / A n n o t a t i o n > < / A n n o t a t i o n s > < I D > E x c h R a t e R p t 2 O v e r r i d e < / I D > < N a m e > E x c h R a t e R p t 2 O v e r r i d e 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 O < / V a l u e > < / A n n o t a t i o n > < / A n n o t a t i o n s > < I D > E x c h R a t e R p t 3 O v e r r i d e < / I D > < N a m e > E x c h R a t e R p t 3 O v e r r i d e 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 P < / V a l u e > < / A n n o t a t i o n > < / A n n o t a t i o n s > < I D > T T R < / I D > < N a m e > T T R < / 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N u m b e r D e c i m a l "   A c c u r a c y = " 2 "   T h o u s a n d S e p a r a t o r = " T r u e "   x m l n s = " "   / > < / V a l u e > < / A n n o t a t i o n > < A n n o t a t i o n > < N a m e > S h o r t C o l u m n I d < / N a m e > < V a l u e > Q < / V a l u e > < / A n n o t a t i o n > < / A n n o t a t i o n s > < I D > T o t a l A m n t < / I D > < N a m e > T o t a l A m n t < / N a m e > < K e y C o l u m n s > < K e y C o l u m n > < D a t a T y p e > D o u b l e < / D a t a T y p e > < N u l l P r o c e s s i n g > P r e s e r v e < / N u l l P r o c e s s i n g > < / K e y C o l u m n > < / K e y C o l u m n s > < N a m e C o l u m n > < D a t a T y p e > W C h a r < / D a t a T y p e > < N u l l P r o c e s s i n g > Z e r o O r B l a n k < / N u l l P r o c e s s i n g > < / N a m e C o l u m n > < O r d e r B y > K e y < / O r d e r B y > < A t t r i b u t e H i e r a r c h y V i s i b l e > f a l s e < / A t t r i b u t e H i e r a r c h y V i s i b l e > < d d l 3 0 0 _ 3 0 0 : F o r m a t S t r i n g > # , 0 . 0 0 < / d d l 3 0 0 _ 3 0 0 : F o r m a t S t r i n g > < / A t t r i b u t e > < A t t r i b u t e > < A n n o t a t i o n s > < A n n o t a t i o n > < N a m e > F o r m a t < / N a m e > < V a l u e > < F o r m a t   F o r m a t = " G e n e r a l "   x m l n s = " "   / > < / V a l u e > < / A n n o t a t i o n > < A n n o t a t i o n > < N a m e > D e l e t e N o t A l l o w e d < / N a m e > < / A n n o t a t i o n > < A n n o t a t i o n > < N a m e > S h o r t C o l u m n I d < / N a m e > < V a l u e > R < / V a l u e > < / A n n o t a t i o n > < / A n n o t a t i o n s > < I D > C a s h I m p a c t < / I D > < N a m e > C a s h I m p a c t < / 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 S < / V a l u e > < / A n n o t a t i o n > < / A n n o t a t i o n s > < I D > C a s h B a l a n c e < / I D > < N a m e > C a s h B a l a n c e 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 T < / V a l u e > < / A n n o t a t i o n > < / A n n o t a t i o n s > < I D > Q t y C h a n g e < / I D > < N a m e > Q t y C h a n g e < / 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 U < / V a l u e > < / A n n o t a t i o n > < / A n n o t a t i o n s > < I D > Q t y H e l d < / I D > < N a m e > Q t y H e l d < / 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N a m e > S h o r t C o l u m n I d < / N a m e > < V a l u e > V < / V a l u e > < / A n n o t a t i o n > < / A n n o t a t i o n s > < I D > S y m b o l < / I D > < N a m e > S y m b o l < / 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 W < / V a l u e > < / A n n o t a t i o n > < / A n n o t a t i o n s > < I D > T r a n s I D < / I D > < N a m e > T r a n s I D < / N a m e > < U s a g e > K e y < / U s a g e > < K e y C o l u m n s > < K e y C o l u m n > < D a t a T y p e > B i g I n t < / 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A t t r i b u t e I D > Q H B S < / A t t r i b u t e I D > < O v e r r i d e B e h a v i o r > N o n e < / O v e r r i d e B e h a v i o r > < N a m e > Q H B S < / N a m e > < / A t t r i b u t e R e l a t i o n s h i p > < A t t r i b u t e R e l a t i o n s h i p > < A t t r i b u t e I D > C B I < / A t t r i b u t e I D > < O v e r r i d e B e h a v i o r > N o n e < / O v e r r i d e B e h a v i o r > < N a m e > C B I < / 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G e n e r a l "   x m l n s = " "   / > < / V a l u e > < / A n n o t a t i o n > < / A n n o t a t i o n s > < I D > Q H B S < / I D > < N a m e > Q H B S < / 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s > < I D > C B I < / I D > < N a m e > C B I < / 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 A c c o u n t < / A t t r i b u t e I D > < O v e r r i d e B e h a v i o r > N o n e < / O v e r r i d e B e h a v i o r > < N a m e > A c c o u n t < / N a m e > < / A t t r i b u t e R e l a t i o n s h i p > < A t t r i b u t e R e l a t i o n s h i p > < A t t r i b u t e I D > D a t e < / A t t r i b u t e I D > < O v e r r i d e B e h a v i o r > N o n e < / O v e r r i d e B e h a v i o r > < N a m e > D a t e < / N a m e > < / A t t r i b u t e R e l a t i o n s h i p > < A t t r i b u t e R e l a t i o n s h i p > < A t t r i b u t e I D > T r a n s T y p e < / A t t r i b u t e I D > < O v e r r i d e B e h a v i o r > N o n e < / O v e r r i d e B e h a v i o r > < N a m e > T r a n s T y p e < / N a m e > < / A t t r i b u t e R e l a t i o n s h i p > < A t t r i b u t e R e l a t i o n s h i p > < A t t r i b u t e I D > T r a n s S u b T y p e < / A t t r i b u t e I D > < O v e r r i d e B e h a v i o r > N o n e < / O v e r r i d e B e h a v i o r > < N a m e > T r a n s S u b T y p e < / N a m e > < / A t t r i b u t e R e l a t i o n s h i p > < A t t r i b u t e R e l a t i o n s h i p > < A t t r i b u t e I D > S y m b o l N a m e < / A t t r i b u t e I D > < O v e r r i d e B e h a v i o r > N o n e < / O v e r r i d e B e h a v i o r > < N a m e > S y m b o l N a m e < / N a m e > < / A t t r i b u t e R e l a t i o n s h i p > < A t t r i b u t e R e l a t i o n s h i p > < A t t r i b u t e I D > Q t y < / A t t r i b u t e I D > < O v e r r i d e B e h a v i o r > N o n e < / O v e r r i d e B e h a v i o r > < N a m e > Q t y < / N a m e > < / A t t r i b u t e R e l a t i o n s h i p > < A t t r i b u t e R e l a t i o n s h i p > < A t t r i b u t e I D > P r i c e < / A t t r i b u t e I D > < O v e r r i d e B e h a v i o r > N o n e < / O v e r r i d e B e h a v i o r > < N a m e > P r i c e < / N a m e > < / A t t r i b u t e R e l a t i o n s h i p > < A t t r i b u t e R e l a t i o n s h i p > < A t t r i b u t e I D > F e e < / A t t r i b u t e I D > < O v e r r i d e B e h a v i o r > N o n e < / O v e r r i d e B e h a v i o r > < N a m e > F e e < / N a m e > < / A t t r i b u t e R e l a t i o n s h i p > < A t t r i b u t e R e l a t i o n s h i p > < A t t r i b u t e I D > E x c h R a t e < / A t t r i b u t e I D > < O v e r r i d e B e h a v i o r > N o n e < / O v e r r i d e B e h a v i o r > < N a m e > E x c h R a t e < / N a m e > < / A t t r i b u t e R e l a t i o n s h i p > < A t t r i b u t e R e l a t i o n s h i p > < A t t r i b u t e I D > C o m m e n t < / A t t r i b u t e I D > < O v e r r i d e B e h a v i o r > N o n e < / O v e r r i d e B e h a v i o r > < N a m e > C o m m e n t < / N a m e > < / A t t r i b u t e R e l a t i o n s h i p > < A t t r i b u t e R e l a t i o n s h i p > < A t t r i b u t e I D > C o s t B a s i s O v e r r i d e < / A t t r i b u t e I D > < O v e r r i d e B e h a v i o r > N o n e < / O v e r r i d e B e h a v i o r > < N a m e > C o s t B a s i s O v e r r i d e < / N a m e > < / A t t r i b u t e R e l a t i o n s h i p > < A t t r i b u t e R e l a t i o n s h i p > < A t t r i b u t e I D > A c c r u e d I n t e r e s t < / A t t r i b u t e I D > < O v e r r i d e B e h a v i o r > N o n e < / O v e r r i d e B e h a v i o r > < N a m e > A c c r u e d I n t e r e s t < / N a m e > < / A t t r i b u t e R e l a t i o n s h i p > < A t t r i b u t e R e l a t i o n s h i p > < A t t r i b u t e I D > E x c h R a t e R p t 1 O v e r r i d e < / A t t r i b u t e I D > < O v e r r i d e B e h a v i o r > N o n e < / O v e r r i d e B e h a v i o r > < N a m e > E x c h R a t e R p t 1 O v e r r i d e < / N a m e > < / A t t r i b u t e R e l a t i o n s h i p > < A t t r i b u t e R e l a t i o n s h i p > < A t t r i b u t e I D > E x c h R a t e R p t 2 O v e r r i d e < / A t t r i b u t e I D > < O v e r r i d e B e h a v i o r > N o n e < / O v e r r i d e B e h a v i o r > < N a m e > E x c h R a t e R p t 2 O v e r r i d e < / N a m e > < / A t t r i b u t e R e l a t i o n s h i p > < A t t r i b u t e R e l a t i o n s h i p > < A t t r i b u t e I D > E x c h R a t e R p t 3 O v e r r i d e < / A t t r i b u t e I D > < O v e r r i d e B e h a v i o r > N o n e < / O v e r r i d e B e h a v i o r > < N a m e > E x c h R a t e R p t 3 O v e r r i d e < / N a m e > < / A t t r i b u t e R e l a t i o n s h i p > < A t t r i b u t e R e l a t i o n s h i p > < A t t r i b u t e I D > T T R < / A t t r i b u t e I D > < O v e r r i d e B e h a v i o r > N o n e < / O v e r r i d e B e h a v i o r > < N a m e > T T R < / N a m e > < / A t t r i b u t e R e l a t i o n s h i p > < A t t r i b u t e R e l a t i o n s h i p > < A t t r i b u t e I D > T o t a l A m n t < / A t t r i b u t e I D > < O v e r r i d e B e h a v i o r > N o n e < / O v e r r i d e B e h a v i o r > < N a m e > T o t a l A m n t < / N a m e > < / A t t r i b u t e R e l a t i o n s h i p > < A t t r i b u t e R e l a t i o n s h i p > < A t t r i b u t e I D > C a s h I m p a c t < / A t t r i b u t e I D > < O v e r r i d e B e h a v i o r > N o n e < / O v e r r i d e B e h a v i o r > < N a m e > C a s h I m p a c t < / N a m e > < / A t t r i b u t e R e l a t i o n s h i p > < A t t r i b u t e R e l a t i o n s h i p > < A t t r i b u t e I D > C a s h B a l a n c e < / A t t r i b u t e I D > < O v e r r i d e B e h a v i o r > N o n e < / O v e r r i d e B e h a v i o r > < N a m e > C a s h B a l a n c e < / N a m e > < / A t t r i b u t e R e l a t i o n s h i p > < A t t r i b u t e R e l a t i o n s h i p > < A t t r i b u t e I D > Q t y C h a n g e < / A t t r i b u t e I D > < O v e r r i d e B e h a v i o r > N o n e < / O v e r r i d e B e h a v i o r > < N a m e > Q t y C h a n g e < / N a m e > < / A t t r i b u t e R e l a t i o n s h i p > < A t t r i b u t e R e l a t i o n s h i p > < A t t r i b u t e I D > Q t y H e l d < / A t t r i b u t e I D > < O v e r r i d e B e h a v i o r > N o n e < / O v e r r i d e B e h a v i o r > < N a m e > Q t y H e l d < / N a m e > < / A t t r i b u t e R e l a t i o n s h i p > < A t t r i b u t e R e l a t i o n s h i p > < A t t r i b u t e I D > S y m b o l < / A t t r i b u t e I D > < O v e r r i d e B e h a v i o r > N o n e < / O v e r r i d e B e h a v i o r > < N a m e > S y m b o l < / N a m e > < / A t t r i b u t e R e l a t i o n s h i p > < A t t r i b u t e R e l a t i o n s h i p > < A t t r i b u t e I D > C a l c u l a t e d C o l u m n 1 < / A t t r i b u t e I D > < O v e r r i d e B e h a v i o r > N o n e < / O v e r r i d e B e h a v i o r > < N a m e > Q t y H e l d B e f o r e S a l e < / N a m e > < / A t t r i b u t e R e l a t i o n s h i p > < A t t r i b u t e R e l a t i o n s h i p > < A t t r i b u t e I D > C a l c u l a t e d C o l u m n 1   1 < / A t t r i b u t e I D > < O v e r r i d e B e h a v i o r > N o n e < / O v e r r i d e B e h a v i o r > < N a m e > Q t y H e l d E o D F l a g < / N a m e > < / A t t r i b u t e R e l a t i o n s h i p > < A t t r i b u t e R e l a t i o n s h i p > < A t t r i b u t e I D > C a l c u l a t e d C o l u m n 1   2 < / A t t r i b u t e I D > < O v e r r i d e B e h a v i o r > N o n e < / O v e r r i d e B e h a v i o r > < N a m e > C B C y c l e N o < / N a m e > < / A t t r i b u t e R e l a t i o n s h i p > < A t t r i b u t e R e l a t i o n s h i p > < A t t r i b u t e I D > C a l c u l a t e d C o l u m n 1   3 < / A t t r i b u t e I D > < O v e r r i d e B e h a v i o r > N o n e < / O v e r r i d e B e h a v i o r > < N a m e > S e l l N o < / N a m e > < / A t t r i b u t e R e l a t i o n s h i p > < A t t r i b u t e R e l a t i o n s h i p > < A t t r i b u t e I D > C a l c u l a t e d C o l u m n 1   4 < / A t t r i b u t e I D > < O v e r r i d e B e h a v i o r > N o n e < / O v e r r i d e B e h a v i o r > < N a m e > C B B u y T o D a t e < / N a m e > < / A t t r i b u t e R e l a t i o n s h i p > < A t t r i b u t e R e l a t i o n s h i p > < A t t r i b u t e I D > C a l c u l a t e d C o l u m n 1   5 < / A t t r i b u t e I D > < O v e r r i d e B e h a v i o r > N o n e < / O v e r r i d e B e h a v i o r > < N a m e > C o s t B a s i s I m p a c t < / N a m e > < / A t t r i b u t e R e l a t i o n s h i p > < A t t r i b u t e R e l a t i o n s h i p > < A t t r i b u t e I D > C a l c u l a t e d C o l u m n 1   6 < / A t t r i b u t e I D > < O v e r r i d e B e h a v i o r > N o n e < / O v e r r i d e B e h a v i o r > < N a m e > E x c h R a t e 1 < / N a m e > < / A t t r i b u t e R e l a t i o n s h i p > < A t t r i b u t e R e l a t i o n s h i p > < A t t r i b u t e I D > C a l c u l a t e d C o l u m n 1   7 < / A t t r i b u t e I D > < O v e r r i d e B e h a v i o r > N o n e < / O v e r r i d e B e h a v i o r > < N a m e > C a l c u l a t e d C o l u m n 1 < / N a m e > < / A t t r i b u t e R e l a t i o n s h i p > < A t t r i b u t e R e l a t i o n s h i p > < A t t r i b u t e I D > C a l c u l a t e d C o l u m n 2 < / A t t r i b u t e I D > < O v e r r i d e B e h a v i o r > N o n e < / O v e r r i d e B e h a v i o r > < N a m e > C a l c u l a t e d C o l u m n 2 < / N a m e > < / A t t r i b u t e R e l a t i o n s h i p > < A t t r i b u t e R e l a t i o n s h i p > < A t t r i b u t e I D > C a l c u l a t e d C o l u m n 2   1 < / A t t r i b u t e I D > < O v e r r i d e B e h a v i o r > N o n e < / O v e r r i d e B e h a v i o r > < N a m e > C a l c u l a t e d C o l u m n 2   1 < / N a m e > < / A t t r i b u t e R e l a t i o n s h i p > < A t t r i b u t e R e l a t i o n s h i p > < A t t r i b u t e I D > C a l c u l a t e d C o l u m n 1   8 < / A t t r i b u t e I D > < O v e r r i d e B e h a v i o r > N o n e < / O v e r r i d e B e h a v i o r > < N a m e > C a l c u l a t e d C o l u m n 1   1 < / N a m e > < / A t t r i b u t e R e l a t i o n s h i p > < A t t r i b u t e R e l a t i o n s h i p > < A t t r i b u t e I D > C a l c u l a t e d C o l u m n 1   9 < / A t t r i b u t e I D > < O v e r r i d e B e h a v i o r > N o n e < / O v e r r i d e B e h a v i o r > < N a m e > C a l c u l a t e d C o l u m n 1   2 < / N a m e > < / A t t r i b u t e R e l a t i o n s h i p > < A t t r i b u t e R e l a t i o n s h i p > < A t t r i b u t e I D > C a l c u l a t e d C o l u m n 1   1 0 < / A t t r i b u t e I D > < O v e r r i d e B e h a v i o r > N o n e < / O v e r r i d e B e h a v i o r > < N a m e > C a l c u l a t e d C o l u m n 1   3 < / N a m e > < / A t t r i b u t e R e l a t i o n s h i p > < A t t r i b u t e R e l a t i o n s h i p > < A t t r i b u t e I D > C a l c u l a t e d C o l u m n 1   1 1 < / A t t r i b u t e I D > < O v e r r i d e B e h a v i o r > N o n e < / O v e r r i d e B e h a v i o r > < N a m e > C a l c u l a t e d C o l u m n 1   4 < / N a m e > < / A t t r i b u t e R e l a t i o n s h i p > < A t t r i b u t e R e l a t i o n s h i p > < A t t r i b u t e I D > C a l c u l a t e d C o l u m n 1   1 2 < / A t t r i b u t e I D > < O v e r r i d e B e h a v i o r > N o n e < / O v e r r i d e B e h a v i o r > < N a m e > C a l c u l a t e d C o l u m n 1   5 < / N a m e > < / A t t r i b u t e R e l a t i o n s h i p > < A t t r i b u t e R e l a t i o n s h i p > < A t t r i b u t e I D > C a l c u l a t e d C o l u m n 1   1 3 < / A t t r i b u t e I D > < O v e r r i d e B e h a v i o r > N o n e < / O v e r r i d e B e h a v i o r > < N a m e > C a l c u l a t e d C o l u m n 1   6 < / N a m e > < / A t t r i b u t e R e l a t i o n s h i p > < A t t r i b u t e R e l a t i o n s h i p > < A t t r i b u t e I D > C a l c u l a t e d C o l u m n 2   2 < / A t t r i b u t e I D > < O v e r r i d e B e h a v i o r > N o n e < / O v e r r i d e B e h a v i o r > < N a m e > C a l c u l a t e d C o l u m n 2   2 < / N a m e > < / A t t r i b u t e R e l a t i o n s h i p > < A t t r i b u t e R e l a t i o n s h i p > < A t t r i b u t e I D > C a l c u l a t e d C o l u m n 2   3 < / A t t r i b u t e I D > < O v e r r i d e B e h a v i o r > N o n e < / O v e r r i d e B e h a v i o r > < N a m e > C a l c u l a t e d C o l u m n 2   3 < / N a m e > < / A t t r i b u t e R e l a t i o n s h i p > < / A t t r i b u t e R e l a t i o n s h i p s > < O r d e r B y > K e y < / O r d e r B y > < A t t r i b u t e H i e r a r c h y V i s i b l e > f a l s e < / A t t r i b u t e H i e r a r c h y V i s i b l e > < / A t t r i b u t e > < A t t r i b u t e > < A n n o t a t i o n s > < A n n o t a t i o n > < N a m e > F o r m a t < / N a m e > < V a l u e > < F o r m a t   F o r m a t = " N u m b e r D e c i m a l "   A c c u r a c y = " 2 "   T h o u s a n d S e p a r a t o r = " T r u e "   x m l n s = " "   / > < / V a l u e > < / A n n o t a t i o n > < / A n n o t a t i o n s > < I D > C a l c u l a t e d C o l u m n 1 < / I D > < N a m e > Q t y H e l d B e f o r e S a l e < / N a m e > < K e y C o l u m n s > < K e y C o l u m n > < D a t a T y p e > E m p t y < / D a t a T y p e > < S o u r c e   x s i : t y p e = " d d l 2 0 0 _ 2 0 0 : E x p r e s s i o n B i n d i n g " > < E x p r e s s i o n > I F ( [ S y m b o l ]   =   " *   C a s h " ,   0  
     ,   I F ( [ Q t y C h a n g e ] & g t ; = 0  
               ,   0  
 	       ,   S U M X ( F I L T E R ( C a l c u l a t e T a b l e ( T r a n s ,   A l l E x c e p t ( T r a n s ,   T r a n s [ A c c o u n t ] ,   T r a n s [ S y m b o l ] ) ) ,   T r a n s [ D a t e ]   & l t ;   E A R L I E R ( T r a n s [ D a t e ] ) ) ,   T r a n s [ Q t y C h a n g e ] )  
                   +   C A L C U L A T E ( S U M ( [ Q t y C h a n g e ] ) ,   A l l E x c e p t ( T r a n s ,   T r a n s [ A c c o u n t ] ,   T r a n s [ S y m b o l ] ,   T r a n s [ D a t e ] ) ,   T r a n s [ Q t y C h a n g e ] & g t ; 0 )  
             )  
     ) < / E x p r e s s i o n > < / S o u r c e > < / K e y C o l u m n > < / K e y C o l u m n s > < N a m e C o l u m n > < D a t a T y p e > W C h a r < / D a t a T y p e > < S o u r c e   x s i : t y p e = " d d l 2 0 0 _ 2 0 0 : E x p r e s s i o n B i n d i n g " > < E x p r e s s i o n > I F ( [ S y m b o l ]   =   " *   C a s h " ,   0  
     ,   I F ( [ Q t y C h a n g e ] & g t ; = 0  
               ,   0  
 	       ,   S U M X ( F I L T E R ( C a l c u l a t e T a b l e ( T r a n s ,   A l l E x c e p t ( T r a n s ,   T r a n s [ A c c o u n t ] ,   T r a n s [ S y m b o l ] ) ) ,   T r a n s [ D a t e ]   & l t ;   E A R L I E R ( T r a n s [ D a t e ] ) ) ,   T r a n s [ Q t y C h a n g e ] )  
                   +   C A L C U L A T E ( S U M ( [ Q t y C h a n g e ] ) ,   A l l E x c e p t ( T r a n s ,   T r a n s [ A c c o u n t ] ,   T r a n s [ S y m b o l ] ,   T r a n s [ D a t e ] ) ,   T r a n s [ Q t y C h a n g e ] & g t ; 0 )  
             )  
     ) < / E x p r e s s i o n > < / S o u r c e > < / N a m e C o l u m n > < O r d e r B y > K e y < / O r d e r B y > < A t t r i b u t e H i e r a r c h y V i s i b l e > f a l s e < / A t t r i b u t e H i e r a r c h y V i s i b l e > < d d l 3 0 0 _ 3 0 0 : F o r m a t S t r i n g > # , 0 . 0 0 < / d d l 3 0 0 _ 3 0 0 : F o r m a t S t r i n g > < / A t t r i b u t e > < A t t r i b u t e > < A n n o t a t i o n s > < A n n o t a t i o n > < N a m e > F o r m a t < / N a m e > < V a l u e > < F o r m a t   F o r m a t = " G e n e r a l "   x m l n s = " "   / > < / V a l u e > < / A n n o t a t i o n > < / A n n o t a t i o n s > < I D > C a l c u l a t e d C o l u m n 1   1 < / I D > < N a m e > Q t y H e l d E o D F l a g < / N a m e > < K e y C o l u m n s > < K e y C o l u m n > < D a t a T y p e > E m p t y < / D a t a T y p e > < S o u r c e   x s i : t y p e = " d d l 2 0 0 _ 2 0 0 : E x p r e s s i o n B i n d i n g " > < E x p r e s s i o n > I F ( R O U N D ( S U M X ( F I L T E R ( C A L C U L A T E T A B L E ( T r a n s ,   A L L E X C E P T ( T r a n s ,   T r a n s [ A c c o u n t ] ,   T r a n s [ S y m b o l ] ) ) ,   T r a n s [ D a t e ] & l t ; = E A R L I E R ( T r a n s [ D a t e ] ) ) ,   T r a n s [ Q t y C h a n g e ] ) ,   5 ) & l t ; & g t ; 0 ,   1 ,   0   ) < / E x p r e s s i o n > < / S o u r c e > < / K e y C o l u m n > < / K e y C o l u m n s > < N a m e C o l u m n > < D a t a T y p e > W C h a r < / D a t a T y p e > < S o u r c e   x s i : t y p e = " d d l 2 0 0 _ 2 0 0 : E x p r e s s i o n B i n d i n g " > < E x p r e s s i o n > I F ( R O U N D ( S U M X ( F I L T E R ( C A L C U L A T E T A B L E ( T r a n s ,   A L L E X C E P T ( T r a n s ,   T r a n s [ A c c o u n t ] ,   T r a n s [ S y m b o l ] ) ) ,   T r a n s [ D a t e ] & l t ; = E A R L I E R ( T r a n s [ D a t e ] ) ) ,   T r a n s [ Q t y C h a n g e ] ) ,   5 ) & l t ; & g t ; 0 ,   1 ,   0   ) < / E x p r e s s i o n > < / S o u r c e > < / N a m e C o l u m n > < O r d e r B y > K e y < / O r d e r B y > < A t t r i b u t e H i e r a r c h y V i s i b l e > f a l s e < / A t t r i b u t e H i e r a r c h y V i s i b l e > < / A t t r i b u t e > < A t t r i b u t e > < A n n o t a t i o n s > < A n n o t a t i o n > < N a m e > F o r m a t < / N a m e > < V a l u e > < F o r m a t   F o r m a t = " G e n e r a l "   x m l n s = " "   / > < / V a l u e > < / A n n o t a t i o n > < / A n n o t a t i o n s > < I D > C a l c u l a t e d C o l u m n 1   2 < / I D > < N a m e > C B C y c l e N o < / N a m e > < K e y C o l u m n s > < K e y C o l u m n > < D a t a T y p e > E m p t y < / D a t a T y p e > < S o u r c e   x s i : t y p e = " d d l 2 0 0 _ 2 0 0 : E x p r e s s i o n B i n d i n g " > < E x p r e s s i o n > I F ( R E L A T E D ( T r a n s T y p e [ B o o k V a l u e S i g n ] ) = 0 ,   0  
     ,   C O U N T R O W S (  
 	 	 F I L T E R ( C A L C U L A T E T A B L E ( T r a n s ,   A L L E X C E P T ( T r a n s ,   T r a n s [ S y m b o l ] ,   T r a n s [ A c c o u n t ] ) ,   T r a n s [ Q t y H e l d E o D F l a g ] = 0 ,   T r a n s T y p e [ B o o k V a l u e S i g n ]   & l t ; & g t ;   0 )  
 	 	 ,   T r a n s [ D a t e ] & l t ; E A R L I E R ( T r a n s [ D a t e ] )  
 	 	 )  
 	 )   +   1  
   ) < / E x p r e s s i o n > < / S o u r c e > < / K e y C o l u m n > < / K e y C o l u m n s > < N a m e C o l u m n > < D a t a T y p e > W C h a r < / D a t a T y p e > < S o u r c e   x s i : t y p e = " d d l 2 0 0 _ 2 0 0 : E x p r e s s i o n B i n d i n g " > < E x p r e s s i o n > I F ( R E L A T E D ( T r a n s T y p e [ B o o k V a l u e S i g n ] ) = 0 ,   0  
     ,   C O U N T R O W S (  
 	 	 F I L T E R ( C A L C U L A T E T A B L E ( T r a n s ,   A L L E X C E P T ( T r a n s ,   T r a n s [ S y m b o l ] ,   T r a n s [ A c c o u n t ] ) ,   T r a n s [ Q t y H e l d E o D F l a g ] = 0 ,   T r a n s T y p e [ B o o k V a l u e S i g n ]   & l t ; & g t ;   0 )  
 	 	 ,   T r a n s [ D a t e ] & l t ; E A R L I E R ( T r a n s [ D a t e ] )  
 	 	 )  
 	 )   +   1  
   ) < / E x p r e s s i o n > < / S o u r c e > < / N a m e C o l u m n > < O r d e r B y > K e y < / O r d e r B y > < / A t t r i b u t e > < A t t r i b u t e > < A n n o t a t i o n s > < A n n o t a t i o n > < N a m e > F o r m a t < / N a m e > < V a l u e > < F o r m a t   F o r m a t = " G e n e r a l "   x m l n s = " "   / > < / V a l u e > < / A n n o t a t i o n > < / A n n o t a t i o n s > < I D > C a l c u l a t e d C o l u m n 1   3 < / I D > < N a m e > S e l l N o < / N a m e > < K e y C o l u m n s > < K e y C o l u m n > < D a t a T y p e > E m p t y < / D a t a T y p e > < S o u r c e   x s i : t y p e = " d d l 2 0 0 _ 2 0 0 : E x p r e s s i o n B i n d i n g " > < E x p r e s s i o n > I F ( R e l a t e d ( T r a n s T y p e [ Q t y S i g n ] ) & l t ; & g t ; - 1 , 0  
 ,   C o u n t R o w s (  
         F i l t e r (  
                         C a l c u l a t e T a b l e ( V a l u e s ( T r a n s [ D a t e ] )  
                                 ,   A l l E x c e p t ( T r a n s ,   T r a n s [ S y m b o l ] ,   T r a n s [ A c c o u n t ] ,   T r a n s [ C B C y c l e N o ] )  
 	 ,   T r a n s T y p e [ Q t y S i g n ] = - 1  
                         )  
                         ,   [ D a t e ]   & l t ;   E a r l i e r ( T r a n s [ D a t e ] )  
                 )  
     )   +   1  
 ) < / E x p r e s s i o n > < / S o u r c e > < / K e y C o l u m n > < / K e y C o l u m n s > < N a m e C o l u m n > < D a t a T y p e > W C h a r < / D a t a T y p e > < S o u r c e   x s i : t y p e = " d d l 2 0 0 _ 2 0 0 : E x p r e s s i o n B i n d i n g " > < E x p r e s s i o n > I F ( R e l a t e d ( T r a n s T y p e [ Q t y S i g n ] ) & l t ; & g t ; - 1 , 0  
 ,   C o u n t R o w s (  
         F i l t e r (  
                         C a l c u l a t e T a b l e ( V a l u e s ( T r a n s [ D a t e ] )  
                                 ,   A l l E x c e p t ( T r a n s ,   T r a n s [ S y m b o l ] ,   T r a n s [ A c c o u n t ] ,   T r a n s [ C B C y c l e N o ] )  
 	 ,   T r a n s T y p e [ Q t y S i g n ] = - 1  
                         )  
                         ,   [ D a t e ]   & l t ;   E a r l i e r ( T r a n s [ D a t e ] )  
                 )  
     )   +   1  
 ) < / E x p r e s s i o n > < / S o u r c e > < / N a m e C o l u m n > < O r d e r B y > K e y < / O r d e r B y > < / A t t r i b u t e > < A t t r i b u t e > < A n n o t a t i o n s > < A n n o t a t i o n > < N a m e > F o r m a t < / N a m e > < V a l u e > < F o r m a t   F o r m a t = " N u m b e r D e c i m a l "   A c c u r a c y = " 2 "   T h o u s a n d S e p a r a t o r = " T r u e "   x m l n s = " "   / > < / V a l u e > < / A n n o t a t i o n > < / A n n o t a t i o n s > < I D > C a l c u l a t e d C o l u m n 1   4 < / I D > < N a m e > C B B u y T o D a t e < / N a m e > < K e y C o l u m n s > < K e y C o l u m n > < D a t a T y p e > E m p t y < / 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 T r a n s [ T o t a l A m n t ] )  
           )  
 	   -  
 	 S U M X ( F I L T E R ( C A L C U L A T E T A B L E ( T r a n s ,   A L L E X C E P T ( T r a n s ,   T r a n s [ A c c o u n t ] ,   T r a n s [ S y m b o l ] ,   T r a n s [ C B C y c l e N o ] ) ,   T r a n s T y p e [ D i s t r i b R e t u r n O f C a p i t a l F l a g ]   =   1 ) ,   T r a n s [ D a t e ] & l t ; = E A R L I E R ( T r a n s [ D a t e ] ) )  
 	 	 ,   I F ( T r a n s [ C o s t B a s i s O v e r r i d e ]   & l t ; & g t ;   0 ,   T r a n s [ C o s t B a s i s O v e r r i d e ] ,   T r a n s [ T o t a l A m n t ] )  
           ) 	    
       ,   0  
 ) < / E x p r e s s i o n > < / S o u r c e > < / K e y C o l u m n > < / K e y C o l u m n s > < N a m e C o l u m n > < D a t a T y p e > W C h a r < / 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 T r a n s [ T o t a l A m n t ] )  
           )  
 	   -  
 	 S U M X ( F I L T E R ( C A L C U L A T E T A B L E ( T r a n s ,   A L L E X C E P T ( T r a n s ,   T r a n s [ A c c o u n t ] ,   T r a n s [ S y m b o l ] ,   T r a n s [ C B C y c l e N o ] ) ,   T r a n s T y p e [ D i s t r i b R e t u r n O f C a p i t a l F l a g ]   =   1 ) ,   T r a n s [ D a t e ] & l t ; = E A R L I E R ( T r a n s [ D a t e ] ) )  
 	 	 ,   I F ( T r a n s [ C o s t B a s i s O v e r r i d e ]   & l t ; & g t ;   0 ,   T r a n s [ C o s t B a s i s O v e r r i d e ] ,   T r a n s [ T o t a l A m n t ] )  
           ) 	    
       ,   0 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 5 < / I D > < N a m e > C o s t B a s i s I m p a c t < / N a m e > < K e y C o l u m n s > < K e y C o l u m n > < D a t a T y p e > E m p t y < / D a t a T y p e > < S o u r c e   x s i : t y p e = " d d l 2 0 0 _ 2 0 0 : E x p r e s s i o n B i n d i n g " > < E x p r e s s i o n > I F ( R E L A T E D ( T r a n s T y p e [ B o o k V a l u e S i g n ] ) = 0 ,   0 ,   I F ( [ C o s t B a s i s O v e r r i d e ] & l t ; & g t ; 0 ,   [ C o s t B a s i s O v e r r i d e ] * R E L A T E D ( T r a n s T y p e [ B o o k V a l u e S i g n ] ) ,   I F ( R E L A T E D ( T r a n s T y p e [ B o o k V a l u e S i g n ] ) = 1 ,   [ T o t a l A m n t ] ,   I F ( R E L A T E D ( T r a n s T y p e [ D i s t r i b R e t u r n O f C a p i t a l F l a g ] ) = 1 ,   ( - 1 )   *   [ T o t a l A m n t ] ,    
 I F ( 1 = 1 , [ C B I ] ,    
 ( - 1 ) *   S W I T C H ( [ S e l l N o ]  
 ,   0 ,   0  
 ,   1 ,   D I V I D E ( [ Q t y ] , [ Q t y H e l d B e f o r e S a l e ] ) * ( [ C B B u y T o D a t e ] )  
 ,   2 ,   D I V I D E ( [ Q t y ] , [ Q t y H e l d B e f o r e S a l e ] ) * ( [ C B B u y T o D a t e ]   -   C A L C U L A T E ( S U M X ( T r a n s ,   D I V I D E ( [ Q t y ] , [ Q t y H e l d B e f o r e S a l e ] ) * ( [ C B B u y T o D a t e ] ) ) ,   A L L E X C E P T ( T r a n s ,   T r a n s [ A c c o u n t ] ,   T r a n s [ S y m b o l ] ,   T r a n s [ C B C y c l e N o ] ) ,   T r a n s [ S e l l N o ] = 1 ) )  
 ,   3 , 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
 ,   4 , 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 
 	 	 	 	 	 	 D I V I D E ( [ Q t y ] , [ Q t y H e l d B e f o r e S a l e ] ) * ( [ C B B u y T o D a t e ]   -    
 	 	 	 	 	 	 	 C A L C U L A T E ( S U M X ( T r a n s ,   D I V I D E ( [ Q t y ] , [ Q t y H e l d B e f o r e S a l e ] ) * ( [ C B B u y T o D a t e ] ) ) ,   A L L E X C E P T ( T r a n s ,   T r a n s [ A c c o u n t ] ,   T r a n s [ S y m b o l ] ,   T r a n s [ C B C y c l e N o ] ) ,   T r a n s [ S e l l N o ] = 1 )  
 	 	 	 	 	 	     -   C A L C U L A T E ( S U M X ( T r a n s ,   D I V I D E ( [ Q t y ] , [ Q t y H e l d B e f o r e S a l e ] ) * ( [ C B B u y T o D a t e ] -   C A L C U L A T E ( S U M X ( T r a n s ,   D I V I D E ( [ Q t y ] , [ Q t y H e l d B e f o r e S a l e ] ) * ( [ C B B u y T o D a t e ] ) ) ,   A L L E X C E P T ( T r a n s ,   T r a n s [ A c c o u n t ] ,   T r a n s [ S y m b o l ] ,   T r a n s [ C B C y c l e N o ] ) ,   T r a n s [ S e l l N o ] = 1 ) ) )  
 	 	 	 	 	 	 	 	 ,   A L L E X C E P T ( T r a n s ,   T r a n s [ A c c o u n t ] ,   T r a n s [ S y m b o l ] ,   T r a n s [ C B C y c l e N o ] ) ,   T r a n s [ S e l l N o ] = 2  
 	 	 	 	 	 	 	 )  
 	 	 	 	 	 	     -   C A L C U L A T E ( S U M X ( T r a n s ,    
 	 	 	 	 	 	 	 	 	 	 	 D I V I D E ( [ Q t y ] , [ Q t y H e l d B e f o r e S a l e ] ) * ( [ C B B u y T o D a t e ]   -    
 	 	 	 	 	 	 	 	 	 	 	 	 	 C A L C U L A T E ( S U M X ( T r a n s ,   D I V I D E ( [ Q t y ] , [ Q t y H e l d B e f o r e S a l e ] ) * ( [ C B B u y T o D a t e ] ) ) ,   A L L E X C E P T ( T r a n s ,   T r a n s [ A c c o u n t ] ,   T r a n s [ S y m b o l ] ,   T r a n s [ C B C y c l e N o ] ) ,   T r a n s [ S e l l N o ] = 1 )  
 	 	 	 	 	 	 	 	 	 	 	 	     -   C A L C U L A T E ( S U M X ( T r a n s ,   D I V I D E ( [ Q t y ] , [ Q t y H e l d B e f o r e S a l e ] ) * ( [ C B B u y T o D a t e ] -   C A L C U L A T E ( S U M X ( T r a n s ,   D I V I D E ( [ Q t y ] , [ Q t y H e l d B e f o r e S a l e ] ) * ( [ C B B u y T o D a t e ] ) ) ,   A L L E X C E P T ( T r a n s ,   T r a n s [ A c c o u n t ] ,   T r a n s [ S y m b o l ] ,   T r a n s [ C B C y c l e N o ] ) ,   T r a n s [ S e l l N o ] = 1 ) ) )  
 	 	 	 	 	 	 	 	 	 	 	 	 	 	 ,   A L L E X C E P T ( T r a n s ,   T r a n s [ A c c o u n t ] ,   T r a n s [ S y m b o l ] ,   T r a n s [ C B C y c l e N o ] ) ,   T r a n s [ S e l l N o ] = 2  
 	 	 	 	 	 	 	 	 	 	 	 	 	 )  
 	 	 	 	 	 	 	 	 	 	 	 ) 	      
 	 	 	 	 	 	 	 	 	 	     )  
 	 	 	 	 	 	 	 	 ,   A L L E X C E P T ( T r a n s ,   T r a n s [ A c c o u n t ] ,   T r a n s [ S y m b o l ] ,   T r a n s [ C B C y c l e N o ] ) ,   T r a n s [ S e l l N o ] = 3  
 	 	 	 	 	 	 	 )  
 	 	 	 	 	 	   )  
 	 	 	 	 	     )  
 	 	 	 ,   A L L E X C E P T ( T r a n s ,   T r a n s [ A c c o u n t ] ,   T r a n s [ S y m b o l ] ,   T r a n s [ C B C y c l e N o ] ) ,   T r a n s [ S e l l N o ] = 4  
 	 	 )  
 	 )  
 ,   - 1 0 0 0 0 0 0 0  
 )  
 ) ) ) ) ) < / E x p r e s s i o n > < / S o u r c e > < / K e y C o l u m n > < / K e y C o l u m n s > < N a m e C o l u m n > < D a t a T y p e > W C h a r < / D a t a T y p e > < S o u r c e   x s i : t y p e = " d d l 2 0 0 _ 2 0 0 : E x p r e s s i o n B i n d i n g " > < E x p r e s s i o n > I F ( R E L A T E D ( T r a n s T y p e [ B o o k V a l u e S i g n ] ) = 0 ,   0 ,   I F ( [ C o s t B a s i s O v e r r i d e ] & l t ; & g t ; 0 ,   [ C o s t B a s i s O v e r r i d e ] * R E L A T E D ( T r a n s T y p e [ B o o k V a l u e S i g n ] ) ,   I F ( R E L A T E D ( T r a n s T y p e [ B o o k V a l u e S i g n ] ) = 1 ,   [ T o t a l A m n t ] ,   I F ( R E L A T E D ( T r a n s T y p e [ D i s t r i b R e t u r n O f C a p i t a l F l a g ] ) = 1 ,   ( - 1 )   *   [ T o t a l A m n t ] ,    
 I F ( 1 = 1 , [ C B I ] ,    
 ( - 1 ) *   S W I T C H ( [ S e l l N o ]  
 ,   0 ,   0  
 ,   1 ,   D I V I D E ( [ Q t y ] , [ Q t y H e l d B e f o r e S a l e ] ) * ( [ C B B u y T o D a t e ] )  
 ,   2 ,   D I V I D E ( [ Q t y ] , [ Q t y H e l d B e f o r e S a l e ] ) * ( [ C B B u y T o D a t e ]   -   C A L C U L A T E ( S U M X ( T r a n s ,   D I V I D E ( [ Q t y ] , [ Q t y H e l d B e f o r e S a l e ] ) * ( [ C B B u y T o D a t e ] ) ) ,   A L L E X C E P T ( T r a n s ,   T r a n s [ A c c o u n t ] ,   T r a n s [ S y m b o l ] ,   T r a n s [ C B C y c l e N o ] ) ,   T r a n s [ S e l l N o ] = 1 ) )  
 ,   3 , 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
 ,   4 , 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 
 	 	 	 	 	 	 D I V I D E ( [ Q t y ] , [ Q t y H e l d B e f o r e S a l e ] ) * ( [ C B B u y T o D a t e ]   -    
 	 	 	 	 	 	 	 C A L C U L A T E ( S U M X ( T r a n s ,   D I V I D E ( [ Q t y ] , [ Q t y H e l d B e f o r e S a l e ] ) * ( [ C B B u y T o D a t e ] ) ) ,   A L L E X C E P T ( T r a n s ,   T r a n s [ A c c o u n t ] ,   T r a n s [ S y m b o l ] ,   T r a n s [ C B C y c l e N o ] ) ,   T r a n s [ S e l l N o ] = 1 )  
 	 	 	 	 	 	     -   C A L C U L A T E ( S U M X ( T r a n s ,   D I V I D E ( [ Q t y ] , [ Q t y H e l d B e f o r e S a l e ] ) * ( [ C B B u y T o D a t e ] -   C A L C U L A T E ( S U M X ( T r a n s ,   D I V I D E ( [ Q t y ] , [ Q t y H e l d B e f o r e S a l e ] ) * ( [ C B B u y T o D a t e ] ) ) ,   A L L E X C E P T ( T r a n s ,   T r a n s [ A c c o u n t ] ,   T r a n s [ S y m b o l ] ,   T r a n s [ C B C y c l e N o ] ) ,   T r a n s [ S e l l N o ] = 1 ) ) )  
 	 	 	 	 	 	 	 	 ,   A L L E X C E P T ( T r a n s ,   T r a n s [ A c c o u n t ] ,   T r a n s [ S y m b o l ] ,   T r a n s [ C B C y c l e N o ] ) ,   T r a n s [ S e l l N o ] = 2  
 	 	 	 	 	 	 	 )  
 	 	 	 	 	 	     -   C A L C U L A T E ( S U M X ( T r a n s ,    
 	 	 	 	 	 	 	 	 	 	 	 D I V I D E ( [ Q t y ] , [ Q t y H e l d B e f o r e S a l e ] ) * ( [ C B B u y T o D a t e ]   -    
 	 	 	 	 	 	 	 	 	 	 	 	 	 C A L C U L A T E ( S U M X ( T r a n s ,   D I V I D E ( [ Q t y ] , [ Q t y H e l d B e f o r e S a l e ] ) * ( [ C B B u y T o D a t e ] ) ) ,   A L L E X C E P T ( T r a n s ,   T r a n s [ A c c o u n t ] ,   T r a n s [ S y m b o l ] ,   T r a n s [ C B C y c l e N o ] ) ,   T r a n s [ S e l l N o ] = 1 )  
 	 	 	 	 	 	 	 	 	 	 	 	     -   C A L C U L A T E ( S U M X ( T r a n s ,   D I V I D E ( [ Q t y ] , [ Q t y H e l d B e f o r e S a l e ] ) * ( [ C B B u y T o D a t e ] -   C A L C U L A T E ( S U M X ( T r a n s ,   D I V I D E ( [ Q t y ] , [ Q t y H e l d B e f o r e S a l e ] ) * ( [ C B B u y T o D a t e ] ) ) ,   A L L E X C E P T ( T r a n s ,   T r a n s [ A c c o u n t ] ,   T r a n s [ S y m b o l ] ,   T r a n s [ C B C y c l e N o ] ) ,   T r a n s [ S e l l N o ] = 1 ) ) )  
 	 	 	 	 	 	 	 	 	 	 	 	 	 	 ,   A L L E X C E P T ( T r a n s ,   T r a n s [ A c c o u n t ] ,   T r a n s [ S y m b o l ] ,   T r a n s [ C B C y c l e N o ] ) ,   T r a n s [ S e l l N o ] = 2  
 	 	 	 	 	 	 	 	 	 	 	 	 	 )  
 	 	 	 	 	 	 	 	 	 	 	 ) 	      
 	 	 	 	 	 	 	 	 	 	     )  
 	 	 	 	 	 	 	 	 ,   A L L E X C E P T ( T r a n s ,   T r a n s [ A c c o u n t ] ,   T r a n s [ S y m b o l ] ,   T r a n s [ C B C y c l e N o ] ) ,   T r a n s [ S e l l N o ] = 3  
 	 	 	 	 	 	 	 )  
 	 	 	 	 	 	   )  
 	 	 	 	 	     )  
 	 	 	 ,   A L L E X C E P T ( T r a n s ,   T r a n s [ A c c o u n t ] ,   T r a n s [ S y m b o l ] ,   T r a n s [ C B C y c l e N o ] ) ,   T r a n s [ S e l l N o ] = 4  
 	 	 )  
 	 )  
 ,   - 1 0 0 0 0 0 0 0  
 )  
 ) ) ) ) ) < / E x p r e s s i o n > < / S o u r c e > < / N a m e C o l u m n > < O r d e r B y > K e y < / O r d e r B y > < A t t r i b u t e H i e r a r c h y V i s i b l e > f a l s e < / A t t r i b u t e H i e r a r c h y V i s i b l e > < d d l 3 0 0 _ 3 0 0 : F o r m a t S t r i n g > # , 0 . 0 0 < / d d l 3 0 0 _ 3 0 0 : F o r m a t S t r i n g > < / A t t r i b u t e > < A t t r i b u t e > < A n n o t a t i o n s > < A n n o t a t i o n > < N a m e > F o r m a t < / N a m e > < V a l u e > < F o r m a t   F o r m a t = " N u m b e r D e c i m a l "   A c c u r a c y = " 6 "   T h o u s a n d S e p a r a t o r = " T r u e "   x m l n s = " "   / > < / V a l u e > < / A n n o t a t i o n > < / A n n o t a t i o n s > < I D > C a l c u l a t e d C o l u m n 1   6 < / I D > < N a m e > E x c h R a t e 1 < / N a m e > < K e y C o l u m n s > < K e y C o l u m n > < D a t a T y p e > E m p t y < / D a t a T y p e > < S o u r c e   x s i : t y p e = " d d l 2 0 0 _ 2 0 0 : E x p r e s s i o n B i n d i n g " > < E x p r e s s i o n > I F ( [ E x c h R a t e R p t 1 O v e r r i d e ] & l t ; & g t ;   0 ,   [ E x c h R a t e R p t 1 O v e r r i d e ] ,  
   I F ( R E L A T E D ( A c c o u n t [ C u r r e n c y ] ) = C A L C U L A T E ( V A L U E S ( R e p o r t C u r r e n c y [ R e p o r t C u r r e n c y ] ) ,   R e p o r t C u r r e n c y [ C u r r e n c y I D ] = 1 )  
 	 ,   1  
 	 ,   R O U N D (  
 	 	 C A L C U L A T E ( V A L U E S ( C u r r e n c y C o n v [ E x c h R a t e ] )  
 	 	 	 ,   F I L T E R ( A L L ( C u r r e n c y C o n v [ C u r r e n c y F r o m ] ) ,   C u r r e n c y C o n v [ C u r r e n c y F r o m ]   =   R E L A T E D ( A c c o u n t [ C u r r e n c y ] ) )  
 	 	 	 ,   F I L T E R ( A L L ( C u r r e n c y C o n v [ C u r r e n c y T o ] ) ,   C u r r e n c y C o n v [ C u r r e n c y T o ]   =   C A L C U L A T E ( V A L U E S ( R e p o r t C u r r e n c y [ R e p o r t C u r r e n c y ] ) ,   R e p o r t C u r r e n c y [ C u r r e n c y I D ] = 1 ) )   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 R e p o r t C u r r e n c y [ C u r r e n c y I D ] = 1 ) )  
 	 	 	 	 )  
 	 	 	     )  
 	 	 )  
 	 	 ,   8  
 	 )  
   )  
 ) < / E x p r e s s i o n > < / S o u r c e > < / K e y C o l u m n > < / K e y C o l u m n s > < N a m e C o l u m n > < D a t a T y p e > W C h a r < / D a t a T y p e > < S o u r c e   x s i : t y p e = " d d l 2 0 0 _ 2 0 0 : E x p r e s s i o n B i n d i n g " > < E x p r e s s i o n > I F ( [ E x c h R a t e R p t 1 O v e r r i d e ] & l t ; & g t ;   0 ,   [ E x c h R a t e R p t 1 O v e r r i d e ] ,  
   I F ( R E L A T E D ( A c c o u n t [ C u r r e n c y ] ) = C A L C U L A T E ( V A L U E S ( R e p o r t C u r r e n c y [ R e p o r t C u r r e n c y ] ) ,   R e p o r t C u r r e n c y [ C u r r e n c y I D ] = 1 )  
 	 ,   1  
 	 ,   R O U N D (  
 	 	 C A L C U L A T E ( V A L U E S ( C u r r e n c y C o n v [ E x c h R a t e ] )  
 	 	 	 ,   F I L T E R ( A L L ( C u r r e n c y C o n v [ C u r r e n c y F r o m ] ) ,   C u r r e n c y C o n v [ C u r r e n c y F r o m ]   =   R E L A T E D ( A c c o u n t [ C u r r e n c y ] ) )  
 	 	 	 ,   F I L T E R ( A L L ( C u r r e n c y C o n v [ C u r r e n c y T o ] ) ,   C u r r e n c y C o n v [ C u r r e n c y T o ]   =   C A L C U L A T E ( V A L U E S ( R e p o r t C u r r e n c y [ R e p o r t C u r r e n c y ] ) ,   R e p o r t C u r r e n c y [ C u r r e n c y I D ] = 1 ) )   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 R e p o r t C u r r e n c y [ C u r r e n c y I D ] = 1 ) )  
 	 	 	 	 )  
 	 	 	     )  
 	 	 )  
 	 	 ,   8  
 	 )  
   )  
 ) < / E x p r e s s i o n > < / S o u r c e > < / N a m e C o l u m n > < O r d e r B y > K e y < / O r d e r B y > < A t t r i b u t e H i e r a r c h y V i s i b l e > f a l s e < / A t t r i b u t e H i e r a r c h y V i s i b l e > < d d l 3 0 0 _ 3 0 0 : F o r m a t S t r i n g > # , 0 . 0 0 0 0 0 0 < / d d l 3 0 0 _ 3 0 0 : F o r m a t S t r i n g > < / A t t r i b u t e > < A t t r i b u t e > < A n n o t a t i o n s > < A n n o t a t i o n > < N a m e > F o r m a t < / N a m e > < V a l u e > < F o r m a t   F o r m a t = " N u m b e r D e c i m a l "   A c c u r a c y = " 2 "   T h o u s a n d S e p a r a t o r = " T r u e "   x m l n s = " "   / > < / V a l u e > < / A n n o t a t i o n > < / A n n o t a t i o n s > < I D > C a l c u l a t e d C o l u m n 1   7 < / I D > < N a m e > T o t a l A m n t R p t 1 < / N a m e > < K e y C o l u m n s > < K e y C o l u m n > < D a t a T y p e > E m p t y < / D a t a T y p e > < S o u r c e   x s i : t y p e = " d d l 2 0 0 _ 2 0 0 : E x p r e s s i o n B i n d i n g " > < E x p r e s s i o n > I F ( [ E x c h R a t e 1 ] = 0 ,   1 ,   [ E x c h R a t e 1 ] )   *   [ T o t a l A m n t ] < / E x p r e s s i o n > < / S o u r c e > < / K e y C o l u m n > < / K e y C o l u m n s > < N a m e C o l u m n > < D a t a T y p e > W C h a r < / D a t a T y p e > < S o u r c e   x s i : t y p e = " d d l 2 0 0 _ 2 0 0 : E x p r e s s i o n B i n d i n g " > < E x p r e s s i o n > I F ( [ E x c h R a t e 1 ] = 0 ,   1 ,   [ E x c h R a t e 1 ] )   *   [ T o t a l A m n t ] < / E x p r e s s i o n > < / S o u r c e > < / N a m e C o l u m n > < O r d e r B y > K e y < / O r d e r B y > < A t t r i b u t e H i e r a r c h y V i s i b l e > f a l s e < / A t t r i b u t e H i e r a r c h y V i s i b l e > < d d l 3 0 0 _ 3 0 0 : F o r m a t S t r i n g > # , 0 . 0 0 < / d d l 3 0 0 _ 3 0 0 : F o r m a t S t r i n g > < / A t t r i b u t e > < A t t r i b u t e > < A n n o t a t i o n s > < A n n o t a t i o n > < N a m e > F o r m a t < / N a m e > < V a l u e > < F o r m a t   F o r m a t = " N u m b e r D e c i m a l "   A c c u r a c y = " 6 "   T h o u s a n d S e p a r a t o r = " T r u e "   x m l n s = " "   / > < / V a l u e > < / A n n o t a t i o n > < / A n n o t a t i o n s > < I D > C a l c u l a t e d C o l u m n 2 < / I D > < N a m e > E x c h R a t e 2 < / N a m e > < K e y C o l u m n s > < K e y C o l u m n > < D a t a T y p e > E m p t y < / D a t a T y p e > < S o u r c e   x s i : t y p e = " d d l 2 0 0 _ 2 0 0 : E x p r e s s i o n B i n d i n g " > < E x p r e s s i o n > I F ( [ E x c h R a t e R p t 2 O v e r r i d e ] & l t ; & g t ;   0 ,   [ E x c h R a t e R p t 2 O v e r r i d e ] ,  
   I F ( R E L A T E D ( A c c o u n t [ C u r r e n c y ] ) = C A L C U L A T E ( V A L U E S ( R e p o r t C u r r e n c y [ R e p o r t C u r r e n c y ] ) ,   R e p o r t C u r r e n c y [ C u r r e n c y I D ] = 2 )  
 	 ,   1  
 	 ,   R O U N D (  
 	 	 C A L C U L A T E ( V A L U E S ( C u r r e n c y C o n v [ E x c h R a t e ] )  
 	 	 	 ,   F I L T E R ( A L L ( C u r r e n c y C o n v [ C u r r e n c y F r o m ] ) ,   C u r r e n c y C o n v [ C u r r e n c y F r o m ]   =   R E L A T E D ( A c c o u n t [ C u r r e n c y ] ) )  
 	 	 	 ,   F I L T E R ( A L L ( C u r r e n c y C o n v [ C u r r e n c y T o ] ) ,   C u r r e n c y C o n v [ C u r r e n c y T o ]   =   C A L C U L A T E ( V A L U E S ( R e p o r t C u r r e n c y [ R e p o r t C u r r e n c y ] ) ,   R e p o r t C u r r e n c y [ C u r r e n c y I D ] = 2 ) ) 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 R e p o r t C u r r e n c y [ C u r r e n c y I D ] = 2 ) )  
 	 	 	 	 )  
 	 	 	     )  
 	 	 )  
 	 	 ,   8  
 	 )  
   )  
 ) < / E x p r e s s i o n > < / S o u r c e > < / K e y C o l u m n > < / K e y C o l u m n s > < N a m e C o l u m n > < D a t a T y p e > W C h a r < / D a t a T y p e > < S o u r c e   x s i : t y p e = " d d l 2 0 0 _ 2 0 0 : E x p r e s s i o n B i n d i n g " > < E x p r e s s i o n > I F ( [ E x c h R a t e R p t 2 O v e r r i d e ] & l t ; & g t ;   0 ,   [ E x c h R a t e R p t 2 O v e r r i d e ] ,  
   I F ( R E L A T E D ( A c c o u n t [ C u r r e n c y ] ) = C A L C U L A T E ( V A L U E S ( R e p o r t C u r r e n c y [ R e p o r t C u r r e n c y ] ) ,   R e p o r t C u r r e n c y [ C u r r e n c y I D ] = 2 )  
 	 ,   1  
 	 ,   R O U N D (  
 	 	 C A L C U L A T E ( V A L U E S ( C u r r e n c y C o n v [ E x c h R a t e ] )  
 	 	 	 ,   F I L T E R ( A L L ( C u r r e n c y C o n v [ C u r r e n c y F r o m ] ) ,   C u r r e n c y C o n v [ C u r r e n c y F r o m ]   =   R E L A T E D ( A c c o u n t [ C u r r e n c y ] ) )  
 	 	 	 ,   F I L T E R ( A L L ( C u r r e n c y C o n v [ C u r r e n c y T o ] ) ,   C u r r e n c y C o n v [ C u r r e n c y T o ]   =   C A L C U L A T E ( V A L U E S ( R e p o r t C u r r e n c y [ R e p o r t C u r r e n c y ] ) ,   R e p o r t C u r r e n c y [ C u r r e n c y I D ] = 2 ) ) 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 R e p o r t C u r r e n c y [ C u r r e n c y I D ] = 2 ) )  
 	 	 	 	 )  
 	 	 	     )  
 	 	 )  
 	 	 ,   8  
 	 )  
   )  
 ) < / E x p r e s s i o n > < / S o u r c e > < / N a m e C o l u m n > < O r d e r B y > K e y < / O r d e r B y > < A t t r i b u t e H i e r a r c h y V i s i b l e > f a l s e < / A t t r i b u t e H i e r a r c h y V i s i b l e > < d d l 3 0 0 _ 3 0 0 : F o r m a t S t r i n g > # , 0 . 0 0 0 0 0 0 < / d d l 3 0 0 _ 3 0 0 : F o r m a t S t r i n g > < / A t t r i b u t e > < A t t r i b u t e > < A n n o t a t i o n s > < A n n o t a t i o n > < N a m e > F o r m a t < / N a m e > < V a l u e > < F o r m a t   F o r m a t = " G e n e r a l "   x m l n s = " "   / > < / V a l u e > < / A n n o t a t i o n > < / A n n o t a t i o n s > < I D > C a l c u l a t e d C o l u m n 2   1 < / I D > < N a m e > E x c h R a t e 3 < / N a m e > < K e y C o l u m n s > < K e y C o l u m n > < D a t a T y p e > E m p t y < / D a t a T y p e > < S o u r c e   x s i : t y p e = " d d l 2 0 0 _ 2 0 0 : E x p r e s s i o n B i n d i n g " > < E x p r e s s i o n > I F ( [ E x c h R a t e R p t 3 O v e r r i d e ] & l t ; & g t ;   0 ,   [ E x c h R a t e R p t 3 O v e r r i d e ] ,  
   I F ( R E L A T E D ( A c c o u n t [ C u r r e n c y ] ) = C A L C U L A T E ( V A L U E S ( R e p o r t C u r r e n c y [ R e p o r t C u r r e n c y ] ) ,   R e p o r t C u r r e n c y [ C u r r e n c y I D ] = 3 )  
 	 ,   1  
 	 ,   R O U N D (  
 	 	 C A L C U L A T E ( V A L U E S ( C u r r e n c y C o n v [ E x c h R a t e ] )  
 	 	 	 ,   F I L T E R ( A L L ( C u r r e n c y C o n v [ C u r r e n c y F r o m ] ) ,   C u r r e n c y C o n v [ C u r r e n c y F r o m ]   =   R E L A T E D ( A c c o u n t [ C u r r e n c y ] ) )  
 	 	 	 ,   F I L T E R ( A L L ( C u r r e n c y C o n v [ C u r r e n c y T o ] ) ,   C u r r e n c y C o n v [ C u r r e n c y T o ]   =   C A L C U L A T E ( V A L U E S ( R e p o r t C u r r e n c y [ R e p o r t C u r r e n c y ] ) ,   R e p o r t C u r r e n c y [ C u r r e n c y I D ] = 3 ) ) 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 R e p o r t C u r r e n c y [ C u r r e n c y I D ] = 3 ) )  
 	 	 	 	 )  
 	 	 	     )  
 	 	 )  
 	 	 ,   8  
 	 )  
   )  
 ) < / E x p r e s s i o n > < / S o u r c e > < / K e y C o l u m n > < / K e y C o l u m n s > < N a m e C o l u m n > < D a t a T y p e > W C h a r < / D a t a T y p e > < S o u r c e   x s i : t y p e = " d d l 2 0 0 _ 2 0 0 : E x p r e s s i o n B i n d i n g " > < E x p r e s s i o n > I F ( [ E x c h R a t e R p t 3 O v e r r i d e ] & l t ; & g t ;   0 ,   [ E x c h R a t e R p t 3 O v e r r i d e ] ,  
   I F ( R E L A T E D ( A c c o u n t [ C u r r e n c y ] ) = C A L C U L A T E ( V A L U E S ( R e p o r t C u r r e n c y [ R e p o r t C u r r e n c y ] ) ,   R e p o r t C u r r e n c y [ C u r r e n c y I D ] = 3 )  
 	 ,   1  
 	 ,   R O U N D (  
 	 	 C A L C U L A T E ( V A L U E S ( C u r r e n c y C o n v [ E x c h R a t e ] )  
 	 	 	 ,   F I L T E R ( A L L ( C u r r e n c y C o n v [ C u r r e n c y F r o m ] ) ,   C u r r e n c y C o n v [ C u r r e n c y F r o m ]   =   R E L A T E D ( A c c o u n t [ C u r r e n c y ] ) )  
 	 	 	 ,   F I L T E R ( A L L ( C u r r e n c y C o n v [ C u r r e n c y T o ] ) ,   C u r r e n c y C o n v [ C u r r e n c y T o ]   =   C A L C U L A T E ( V A L U E S ( R e p o r t C u r r e n c y [ R e p o r t C u r r e n c y ] ) ,   R e p o r t C u r r e n c y [ C u r r e n c y I D ] = 3 ) )  
 	 	 	 ,   L A S T N O N B L A N K ( D a t e s B e t w e e n ( D a t e s [ D a t e ] ,   D a t e A d d ( L a s t D a t e ( D a t e s [ D a t e ] ) ,   - 1 0 ,   d a y ) ,   L a s t D a t e ( D a t e s [ D a t e ] ) )  
 	 	 	 	 ,   C A L C U L A T E ( M A X ( C u r r e n c y C o n v [ E x c h R a t e ] )  
 	 	 	 	 	 ,   F I L T E R ( A L L ( C u r r e n c y C o n v [ C u r r e n c y F r o m ] ) ,   C u r r e n c y C o n v [ C u r r e n c y F r o m ]   =   R E L A T E D ( A c c o u n t [ C u r r e n c y ] ) )  
 	 	 	 	 	 ,   F I L T E R ( A L L ( C u r r e n c y C o n v [ C u r r e n c y T o ] ) ,   C u r r e n c y C o n v [ C u r r e n c y T o ]   =   C A L C U L A T E ( V A L U E S ( R e p o r t C u r r e n c y [ R e p o r t C u r r e n c y ] ) ,   R e p o r t C u r r e n c y [ C u r r e n c y I D ] = 3 ) )  
 	 	 	 	 )  
 	 	 	     )  
 	 	 )  
 	 	 ,   8  
 	 )  
   )  
 ) < / E x p r e s s i o n > < / S o u r c e > < / N a m e C o l u m n > < O r d e r B y > K e y < / O r d e r B y > < A t t r i b u t e H i e r a r c h y V i s i b l e > f a l s e < / A t t r i b u t e H i e r a r c h y V i s i b l e > < / A t t r i b u t e > < A t t r i b u t e > < A n n o t a t i o n s > < A n n o t a t i o n > < N a m e > F o r m a t < / N a m e > < V a l u e > < F o r m a t   F o r m a t = " N u m b e r D e c i m a l "   A c c u r a c y = " 2 "   T h o u s a n d S e p a r a t o r = " T r u e "   x m l n s = " "   / > < / V a l u e > < / A n n o t a t i o n > < / A n n o t a t i o n s > < I D > C a l c u l a t e d C o l u m n 1   8 < / I D > < N a m e > T o t a l A m n t R p t 2 < / N a m e > < K e y C o l u m n s > < K e y C o l u m n > < D a t a T y p e > E m p t y < / D a t a T y p e > < S o u r c e   x s i : t y p e = " d d l 2 0 0 _ 2 0 0 : E x p r e s s i o n B i n d i n g " > < E x p r e s s i o n > I F ( C a l c u l a t e ( V A L U E S ( R e p o r t C u r r e n c y [ C u r r e n c y I D ] ) ,   R e p o r t C u r r e n c y [ C u r r e n c y I D ] = 2 )   =   B l a n k ( ) ,   0 ,   I F ( [ E x c h R a t e 2 ] = 0 ,   1 ,   [ E x c h R a t e 2 ] )   *   [ T o t a l A m n t ] ) < / E x p r e s s i o n > < / S o u r c e > < / K e y C o l u m n > < / K e y C o l u m n s > < N a m e C o l u m n > < D a t a T y p e > W C h a r < / D a t a T y p e > < S o u r c e   x s i : t y p e = " d d l 2 0 0 _ 2 0 0 : E x p r e s s i o n B i n d i n g " > < E x p r e s s i o n > I F ( C a l c u l a t e ( V A L U E S ( R e p o r t C u r r e n c y [ C u r r e n c y I D ] ) ,   R e p o r t C u r r e n c y [ C u r r e n c y I D ] = 2 )   =   B l a n k ( ) ,   0 ,   I F ( [ E x c h R a t e 2 ] = 0 ,   1 ,   [ E x c h R a t e 2 ] )   *   [ T o t a l A m n t ] ) < / 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 9 < / I D > < N a m e > T o t a l A m n t R p t 3 < / N a m e > < K e y C o l u m n s > < K e y C o l u m n > < D a t a T y p e > E m p t y < / D a t a T y p e > < S o u r c e   x s i : t y p e = " d d l 2 0 0 _ 2 0 0 : E x p r e s s i o n B i n d i n g " > < E x p r e s s i o n > I F ( C a l c u l a t e ( V A L U E S ( R e p o r t C u r r e n c y [ C u r r e n c y I D ] ) ,   R e p o r t C u r r e n c y [ C u r r e n c y I D ] = 3 )   =   B l a n k ( ) ,   0  
       ,   I F ( [ E x c h R a t e 3 ] = 0 ,   1 ,   [ E x c h R a t e 3 ] )   *   [ T o t a l A m n t ]  
 ) < / E x p r e s s i o n > < / S o u r c e > < / K e y C o l u m n > < / K e y C o l u m n s > < N a m e C o l u m n > < D a t a T y p e > W C h a r < / D a t a T y p e > < S o u r c e   x s i : t y p e = " d d l 2 0 0 _ 2 0 0 : E x p r e s s i o n B i n d i n g " > < E x p r e s s i o n > I F ( C a l c u l a t e ( V A L U E S ( R e p o r t C u r r e n c y [ C u r r e n c y I D ] ) ,   R e p o r t C u r r e n c y [ C u r r e n c y I D ] = 3 )   =   B l a n k ( ) ,   0  
       ,   I F ( [ E x c h R a t e 3 ] = 0 ,   1 ,   [ E x c h R a t e 3 ] )   *   [ T o t a l A m n t ] 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 1 0 < / I D > < N a m e > C B B u y T o D a t e R p t 1 < / N a m e > < K e y C o l u m n s > < K e y C o l u m n > < D a t a T y p e > E m p t y < / 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 [ E x c h R a t e 1 ] ,   T r a n s [ T o t a l A m n t R p t 1 ] )  
           )  
 	   -  
 	 S U M X ( F I L T E R ( C A L C U L A T E T A B L E ( T r a n s ,   A L L E X C E P T ( T r a n s ,   T r a n s [ A c c o u n t ] ,   T r a n s [ S y m b o l ] ,   T r a n s [ C B C y c l e N o ] ) ,   T r a n s T y p e [ D i s t r i b R e t u r n O f C a p i t a l F l a g ]   =   1 ) ,   T r a n s [ D a t e ] & l t ; = E A R L I E R ( T r a n s [ D a t e ] ) )  
 	 	 ,   I F ( T r a n s [ C o s t B a s i s O v e r r i d e ]   & l t ; & g t ;   0 ,   T r a n s [ C o s t B a s i s O v e r r i d e ] *   [ E x c h R a t e 1 ] ,   T r a n s [ T o t a l A m n t R p t 1 ] )  
           ) 	    
       ,   0  
 ) < / E x p r e s s i o n > < / S o u r c e > < / K e y C o l u m n > < / K e y C o l u m n s > < N a m e C o l u m n > < D a t a T y p e > W C h a r < / 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 [ E x c h R a t e 1 ] ,   T r a n s [ T o t a l A m n t R p t 1 ] )  
           )  
 	   -  
 	 S U M X ( F I L T E R ( C A L C U L A T E T A B L E ( T r a n s ,   A L L E X C E P T ( T r a n s ,   T r a n s [ A c c o u n t ] ,   T r a n s [ S y m b o l ] ,   T r a n s [ C B C y c l e N o ] ) ,   T r a n s T y p e [ D i s t r i b R e t u r n O f C a p i t a l F l a g ]   =   1 ) ,   T r a n s [ D a t e ] & l t ; = E A R L I E R ( T r a n s [ D a t e ] ) )  
 	 	 ,   I F ( T r a n s [ C o s t B a s i s O v e r r i d e ]   & l t ; & g t ;   0 ,   T r a n s [ C o s t B a s i s O v e r r i d e ] *   [ E x c h R a t e 1 ] ,   T r a n s [ T o t a l A m n t R p t 1 ] )  
           ) 	    
       ,   0 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 1 1 < / I D > < N a m e > C B B u y T o D a t e R p t 2 < / N a m e > < K e y C o l u m n s > < K e y C o l u m n > < D a t a T y p e > E m p t y < / 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 [ E x c h R a t e 2 ] ,   T r a n s [ T o t a l A m n t R p t 2 ] )  
           )  
 	   -  
 	 S U M X ( F I L T E R ( C A L C U L A T E T A B L E ( T r a n s ,   A L L E X C E P T ( T r a n s ,   T r a n s [ A c c o u n t ] ,   T r a n s [ S y m b o l ] ,   T r a n s [ C B C y c l e N o ] ) ,   T r a n s T y p e [ D i s t r i b R e t u r n O f C a p i t a l F l a g ]   =   1 ) ,   T r a n s [ D a t e ] & l t ; = E A R L I E R ( T r a n s [ D a t e ] ) )  
 	 	 ,   I F ( T r a n s [ C o s t B a s i s O v e r r i d e ]   & l t ; & g t ;   0 ,   T r a n s [ C o s t B a s i s O v e r r i d e ] *   [ E x c h R a t e 2 ] ,   T r a n s [ T o t a l A m n t R p t 2 ] )  
           ) 	    
       ,   0  
 ) < / E x p r e s s i o n > < / S o u r c e > < / K e y C o l u m n > < / K e y C o l u m n s > < N a m e C o l u m n > < D a t a T y p e > W C h a r < / 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 [ E x c h R a t e 2 ] ,   T r a n s [ T o t a l A m n t R p t 2 ] )  
           )  
 	   -  
 	 S U M X ( F I L T E R ( C A L C U L A T E T A B L E ( T r a n s ,   A L L E X C E P T ( T r a n s ,   T r a n s [ A c c o u n t ] ,   T r a n s [ S y m b o l ] ,   T r a n s [ C B C y c l e N o ] ) ,   T r a n s T y p e [ D i s t r i b R e t u r n O f C a p i t a l F l a g ]   =   1 ) ,   T r a n s [ D a t e ] & l t ; = E A R L I E R ( T r a n s [ D a t e ] ) )  
 	 	 ,   I F ( T r a n s [ C o s t B a s i s O v e r r i d e ]   & l t ; & g t ;   0 ,   T r a n s [ C o s t B a s i s O v e r r i d e ] *   [ E x c h R a t e 2 ] ,   T r a n s [ T o t a l A m n t R p t 2 ] )  
           ) 	    
       ,   0 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 1 2 < / I D > < N a m e > C B B u y T o D a t e R p t 3 < / N a m e > < K e y C o l u m n s > < K e y C o l u m n > < D a t a T y p e > E m p t y < / 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 [ E x c h R a t e 3 ] ,   T r a n s [ T o t a l A m n t R p t 3 ] )  
           )  
 	   -  
 	 S U M X ( F I L T E R ( C A L C U L A T E T A B L E ( T r a n s ,   A L L E X C E P T ( T r a n s ,   T r a n s [ A c c o u n t ] ,   T r a n s [ S y m b o l ] ,   T r a n s [ C B C y c l e N o ] ) ,   T r a n s T y p e [ D i s t r i b R e t u r n O f C a p i t a l F l a g ]   =   1 ) ,   T r a n s [ D a t e ] & l t ; = E A R L I E R ( T r a n s [ D a t e ] ) )  
 	 	 ,   I F ( T r a n s [ C o s t B a s i s O v e r r i d e ]   & l t ; & g t ;   0 ,   T r a n s [ C o s t B a s i s O v e r r i d e ] *   [ E x c h R a t e 3 ] ,   T r a n s [ T o t a l A m n t R p t 3 ] )  
           ) 	    
       ,   0  
 ) < / E x p r e s s i o n > < / S o u r c e > < / K e y C o l u m n > < / K e y C o l u m n s > < N a m e C o l u m n > < D a t a T y p e > W C h a r < / D a t a T y p e > < S o u r c e   x s i : t y p e = " d d l 2 0 0 _ 2 0 0 : E x p r e s s i o n B i n d i n g " > < E x p r e s s i o n > I F ( R E L A T E D ( T r a n s T y p e [ B o o k V a l u e S i g n ] ) = - 1   & a m p ; & a m p ;   R E L A T E D ( T r a n s T y p e [ D i s t r i b R e t u r n O f C a p i t a l F l a g ] ) & l t ; & g t ; 1  
       ,   S U M X ( F I L T E R ( C A L C U L A T E T A B L E ( T r a n s ,   A L L E X C E P T ( T r a n s ,   T r a n s [ A c c o u n t ] ,   T r a n s [ S y m b o l ] ,   T r a n s [ C B C y c l e N o ] ) ,   T r a n s T y p e [ B o o k V a l u e S i g n ] = 1 ) ,   T r a n s [ D a t e ] & l t ; = E A R L I E R ( T r a n s [ D a t e ] ) )  
 	 	 ,   I F ( T r a n s [ C o s t B a s i s O v e r r i d e ]   & l t ; & g t ;   0 ,   T r a n s [ C o s t B a s i s O v e r r i d e ] *   [ E x c h R a t e 3 ] ,   T r a n s [ T o t a l A m n t R p t 3 ] )  
           )  
 	   -  
 	 S U M X ( F I L T E R ( C A L C U L A T E T A B L E ( T r a n s ,   A L L E X C E P T ( T r a n s ,   T r a n s [ A c c o u n t ] ,   T r a n s [ S y m b o l ] ,   T r a n s [ C B C y c l e N o ] ) ,   T r a n s T y p e [ D i s t r i b R e t u r n O f C a p i t a l F l a g ]   =   1 ) ,   T r a n s [ D a t e ] & l t ; = E A R L I E R ( T r a n s [ D a t e ] ) )  
 	 	 ,   I F ( T r a n s [ C o s t B a s i s O v e r r i d e ]   & l t ; & g t ;   0 ,   T r a n s [ C o s t B a s i s O v e r r i d e ] *   [ E x c h R a t e 3 ] ,   T r a n s [ T o t a l A m n t R p t 3 ] )  
           ) 	    
       ,   0 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 C a l c u l a t e d C o l u m n 1   1 3 < / I D > < N a m e > C o s t B a s i s I m p a c t R p t 1 < / N a m e > < K e y C o l u m n s > < K e y C o l u m n > < D a t a T y p e > E m p t y < / D a t a T y p e > < S o u r c e   x s i : t y p e = " d d l 2 0 0 _ 2 0 0 : E x p r e s s i o n B i n d i n g " > < E x p r e s s i o n > I F ( R E L A T E D ( T r a n s T y p e [ B o o k V a l u e S i g n ] ) = 0 ,   0  
   ,   I F ( [ C o s t B a s i s O v e r r i d e ] & l t ; & g t ; 0 ,   [ C o s t B a s i s O v e r r i d e ] * R E L A T E D ( T r a n s T y p e [ B o o k V a l u e S i g n ] )   *   [ E x c h R a t e 1 ]  
       ,   I F ( R E L A T E D ( T r a n s T y p e [ B o o k V a l u e S i g n ] ) = 1 ,   [ T o t a l A m n t R p t 1 ] ,   I F ( R E L A T E D ( T r a n s T y p e [ D i s t r i b R e t u r n O f C a p i t a l F l a g ] ) = 1 ,   ( - 1 )   *   [ T o t a l A m n t R p t 1 ]  
         ,   I F ( R E L A T E D ( A c c o u n t [ C u r r e n c y ] ) = C A L C U L A T E ( V A L U E S ( R e p o r t C u r r e n c y [ R e p o r t C u r r e n c y ] ) ,   R e p o r t C u r r e n c y [ C u r r e n c y I D ] = 1 ) ,   [ C B I ]  
       ,   ( - 1 )   *  
   S W I T C H ( [ S e l l N o ]  
 ,   0 ,   0  
 ,   1 ,   D I V I D E ( [ Q t y ] , [ Q t y H e l d B e f o r e S a l e ] ) * ( [ C B B u y T o D a t e R p t 1 ] )  
 ,   2 ,   D I V I D E ( [ Q t y ] , [ Q t y H e l d B e f o r e S a l e ] ) * ( [ C B B u y T o D a t e R p t 1 ]   -   C A L C U L A T E ( S U M X ( T r a n s ,   I F ( [ C o s t B a s i s O v e r r i d e ] & l t ; & g t ; 0 ,   [ C o s t B a s i s O v e r r i d e ]   *   [ E x c h R a t e 1 ] ,   D I V I D E ( [ Q t y ] , [ Q t y H e l d B e f o r e S a l e ] ) * ( [ C B B u y T o D a t e R p t 1 ] ) ) ) ,   A L L E X C E P T ( T r a n s ,   T r a n s [ A c c o u n t ] ,   T r a n s [ S y m b o l ] ,   T r a n s [ C B C y c l e N o ] ) ,   T r a n s [ S e l l N o ] = 1 ) )  
 ,   3 , 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  4 , 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 C A L C U L A T E ( S U M X ( T r a n s ,   I F ( [ C o s t B a s i s O v e r r i d e ] & l t ; & g t ; 0 ,   [ C o s t B a s i s O v e r r i d e ]   *   [ E x c h R a t e 1 ] ,    
 	 	 	 	 	 	 D I V I D E ( [ Q t y ] , [ Q t y H e l d B e f o r e S a l e ] ) * ( [ C B B u y T o D a t e R p t 1 ]   -    
 	 	 	 	 	 	 	 	 C A L C U L A T E ( S U M X ( T r a n s ,   I F ( [ C o s t B a s i s O v e r r i d e ] & l t ; & g t ; 0 ,   [ C o s t B a s i s O v e r r i d e ]   *   [ E x c h R a t e 1 ] ,   D I V I D E ( [ Q t y ] , [ Q t y H e l d B e f o r e S a l e ] ) * ( [ C B B u y T o D a t e R p t 1 ] ) ) ) ,   A L L E X C E P T ( T r a n s ,   T r a n s [ A c c o u n t ] ,   T r a n s [ S y m b o l ] ,   T r a n s [ C B C y c l e N o ] ) ,   T r a n s [ S e l l N o ] = 1 ) 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 C A L C U L A T E ( S U M X ( T r a n s ,   I F ( [ C o s t B a s i s O v e r r i d e ] & l t ; & g t ; 0 ,   [ C o s t B a s i s O v e r r i d e ]   *   [ E x c h R a t e 1 ] ,      
 	 	 	 	 	 	 D I V I D E ( [ Q t y ] , [ Q t y H e l d B e f o r e S a l e ] ) * ( [ C B B u y T o D a t e R p t 1 ]   -    
 	 	 	 	 	 	 	 	 C A L C U L A T E ( S U M X ( T r a n s ,   I F ( [ C o s t B a s i s O v e r r i d e ] & l t ; & g t ; 0 ,   [ C o s t B a s i s O v e r r i d e ]   *   [ E x c h R a t e 1 ] ,   D I V I D E ( [ Q t y ] , [ Q t y H e l d B e f o r e S a l e ] ) * ( [ C B B u y T o D a t e R p t 1 ] ) ) ) ,   A L L E X C E P T ( T r a n s ,   T r a n s [ A c c o u n t ] ,   T r a n s [ S y m b o l ] ,   T r a n s [ C B C y c l e N o ] ) ,   T r a n s [ S e l l N o ] = 1 ) 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 [ E x c h R a t e 1 ] ,    
 	 	 	 	 	 	 D I V I D E ( [ Q t y ] , [ Q t y H e l d B e f o r e S a l e ] ) * ( [ C B B u y T o D a t e R p t 1 ]   -    
 	 	 	 	 	 	 	 C A L C U L A T E ( S U M X ( T r a n s ,   I F ( [ C o s t B a s i s O v e r r i d e ] & l t ; & g t ; 0 ,   [ C o s t B a s i s O v e r r i d e ]   *   [ E x c h R a t e 1 ] ,   D I V I D E ( [ Q t y ] , [ Q t y H e l d B e f o r e S a l e ] ) * ( [ C B B u y T o D a t e R p t 1 ] ) ) ) ,   A L L E X C E P T ( T r a n s ,   T r a n s [ A c c o u n t ] ,   T r a n s [ S y m b o l ] ,   T r a n s [ C B C y c l e N o ] ) ,   T r a n s [ S e l l N o ] = 1 ) 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 A L L E X C E P T ( T r a n s ,   T r a n s [ A c c o u n t ] ,   T r a n s [ S y m b o l ] ,   T r a n s [ C B C y c l e N o ] ) ,   T r a n s [ S e l l N o ] = 2  
 	 	 	 	 	 	 	 )  
 	 	 	 	 	 	     -   C A L C U L A T E ( S U M X ( T r a n s ,   I F ( [ C o s t B a s i s O v e r r i d e ] & l t ; & g t ; 0 ,   [ C o s t B a s i s O v e r r i d e ]   *   [ E x c h R a t e 1 ] ,    
 	 	 	 	 	 	 	 	 	 	 	 D I V I D E ( [ Q t y ] , [ Q t y H e l d B e f o r e S a l e ] ) * ( [ C B B u y T o D a t e R p t 1 ]   -    
 	 	 	 	 	 	 	 	 	 	 	 	 	 C A L C U L A T E ( S U M X ( T r a n s ,   I F ( [ C o s t B a s i s O v e r r i d e ] & l t ; & g t ; 0 ,   [ C o s t B a s i s O v e r r i d e ]   *   [ E x c h R a t e 1 ] ,   D I V I D E ( [ Q t y ] , [ Q t y H e l d B e f o r e S a l e ] ) * ( [ C B B u y T o D a t e R p t 1 ] ) ) ) ,   A L L E X C E P T ( T r a n s ,   T r a n s [ A c c o u n t ] ,   T r a n s [ S y m b o l ] ,   T r a n s [ C B C y c l e N o ] ) ,   T r a n s [ S e l l N o ] = 1 )  
 	 	 	 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K e y C o l u m n > < / K e y C o l u m n s > < N a m e C o l u m n > < D a t a T y p e > W C h a r < / D a t a T y p e > < S o u r c e   x s i : t y p e = " d d l 2 0 0 _ 2 0 0 : E x p r e s s i o n B i n d i n g " > < E x p r e s s i o n > I F ( R E L A T E D ( T r a n s T y p e [ B o o k V a l u e S i g n ] ) = 0 ,   0  
   ,   I F ( [ C o s t B a s i s O v e r r i d e ] & l t ; & g t ; 0 ,   [ C o s t B a s i s O v e r r i d e ] * R E L A T E D ( T r a n s T y p e [ B o o k V a l u e S i g n ] )   *   [ E x c h R a t e 1 ]  
       ,   I F ( R E L A T E D ( T r a n s T y p e [ B o o k V a l u e S i g n ] ) = 1 ,   [ T o t a l A m n t R p t 1 ] ,   I F ( R E L A T E D ( T r a n s T y p e [ D i s t r i b R e t u r n O f C a p i t a l F l a g ] ) = 1 ,   ( - 1 )   *   [ T o t a l A m n t R p t 1 ]  
         ,   I F ( R E L A T E D ( A c c o u n t [ C u r r e n c y ] ) = C A L C U L A T E ( V A L U E S ( R e p o r t C u r r e n c y [ R e p o r t C u r r e n c y ] ) ,   R e p o r t C u r r e n c y [ C u r r e n c y I D ] = 1 ) ,   [ C B I ]  
       ,   ( - 1 )   *  
   S W I T C H ( [ S e l l N o ]  
 ,   0 ,   0  
 ,   1 ,   D I V I D E ( [ Q t y ] , [ Q t y H e l d B e f o r e S a l e ] ) * ( [ C B B u y T o D a t e R p t 1 ] )  
 ,   2 ,   D I V I D E ( [ Q t y ] , [ Q t y H e l d B e f o r e S a l e ] ) * ( [ C B B u y T o D a t e R p t 1 ]   -   C A L C U L A T E ( S U M X ( T r a n s ,   I F ( [ C o s t B a s i s O v e r r i d e ] & l t ; & g t ; 0 ,   [ C o s t B a s i s O v e r r i d e ]   *   [ E x c h R a t e 1 ] ,   D I V I D E ( [ Q t y ] , [ Q t y H e l d B e f o r e S a l e ] ) * ( [ C B B u y T o D a t e R p t 1 ] ) ) ) ,   A L L E X C E P T ( T r a n s ,   T r a n s [ A c c o u n t ] ,   T r a n s [ S y m b o l ] ,   T r a n s [ C B C y c l e N o ] ) ,   T r a n s [ S e l l N o ] = 1 ) )  
 ,   3 , 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  4 , 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 C A L C U L A T E ( S U M X ( T r a n s ,   I F ( [ C o s t B a s i s O v e r r i d e ] & l t ; & g t ; 0 ,   [ C o s t B a s i s O v e r r i d e ]   *   [ E x c h R a t e 1 ] ,    
 	 	 	 	 	 	 D I V I D E ( [ Q t y ] , [ Q t y H e l d B e f o r e S a l e ] ) * ( [ C B B u y T o D a t e R p t 1 ]   -    
 	 	 	 	 	 	 	 	 C A L C U L A T E ( S U M X ( T r a n s ,   I F ( [ C o s t B a s i s O v e r r i d e ] & l t ; & g t ; 0 ,   [ C o s t B a s i s O v e r r i d e ]   *   [ E x c h R a t e 1 ] ,   D I V I D E ( [ Q t y ] , [ Q t y H e l d B e f o r e S a l e ] ) * ( [ C B B u y T o D a t e R p t 1 ] ) ) ) ,   A L L E X C E P T ( T r a n s ,   T r a n s [ A c c o u n t ] ,   T r a n s [ S y m b o l ] ,   T r a n s [ C B C y c l e N o ] ) ,   T r a n s [ S e l l N o ] = 1 ) 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 D I V I D E ( [ Q t y ] , [ Q t y H e l d B e f o r e S a l e ] ) * ( [ C B B u y T o D a t e R p t 1 ]   -    
 	 	 C A L C U L A T E ( S U M X ( T r a n s ,   I F ( [ C o s t B a s i s O v e r r i d e ] & l t ; & g t ; 0 ,   [ C o s t B a s i s O v e r r i d e ]   *   [ E x c h R a t e 1 ] ,   D I V I D E ( [ Q t y ] , [ Q t y H e l d B e f o r e S a l e ] ) * ( [ C B B u y T o D a t e R p t 1 ] ) ) ) ,   A L L E X C E P T ( T r a n s ,   T r a n s [ A c c o u n t ] ,   T r a n s [ S y m b o l ] ,   T r a n s [ C B C y c l e N o ] ) ,   T r a n s [ S e l l N o ] = 1 ) 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 A L L E X C E P T ( T r a n s ,   T r a n s [ A c c o u n t ] ,   T r a n s [ S y m b o l ] ,   T r a n s [ C B C y c l e N o ] ) ,   T r a n s [ S e l l N o ] = 2  
 	 	 )  
 	     -   C A L C U L A T E ( S U M X ( T r a n s ,   I F ( [ C o s t B a s i s O v e r r i d e ] & l t ; & g t ; 0 ,   [ C o s t B a s i s O v e r r i d e ]   *   [ E x c h R a t e 1 ] ,      
 	 	 	 	 	 	 D I V I D E ( [ Q t y ] , [ Q t y H e l d B e f o r e S a l e ] ) * ( [ C B B u y T o D a t e R p t 1 ]   -    
 	 	 	 	 	 	 	 	 C A L C U L A T E ( S U M X ( T r a n s ,   I F ( [ C o s t B a s i s O v e r r i d e ] & l t ; & g t ; 0 ,   [ C o s t B a s i s O v e r r i d e ]   *   [ E x c h R a t e 1 ] ,   D I V I D E ( [ Q t y ] , [ Q t y H e l d B e f o r e S a l e ] ) * ( [ C B B u y T o D a t e R p t 1 ] ) ) ) ,   A L L E X C E P T ( T r a n s ,   T r a n s [ A c c o u n t ] ,   T r a n s [ S y m b o l ] ,   T r a n s [ C B C y c l e N o ] ) ,   T r a n s [ S e l l N o ] = 1 ) 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 [ E x c h R a t e 1 ] ,    
 	 	 	 	 	 	 D I V I D E ( [ Q t y ] , [ Q t y H e l d B e f o r e S a l e ] ) * ( [ C B B u y T o D a t e R p t 1 ]   -    
 	 	 	 	 	 	 	 C A L C U L A T E ( S U M X ( T r a n s ,   I F ( [ C o s t B a s i s O v e r r i d e ] & l t ; & g t ; 0 ,   [ C o s t B a s i s O v e r r i d e ]   *   [ E x c h R a t e 1 ] ,   D I V I D E ( [ Q t y ] , [ Q t y H e l d B e f o r e S a l e ] ) * ( [ C B B u y T o D a t e R p t 1 ] ) ) ) ,   A L L E X C E P T ( T r a n s ,   T r a n s [ A c c o u n t ] ,   T r a n s [ S y m b o l ] ,   T r a n s [ C B C y c l e N o ] ) ,   T r a n s [ S e l l N o ] = 1 ) 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 A L L E X C E P T ( T r a n s ,   T r a n s [ A c c o u n t ] ,   T r a n s [ S y m b o l ] ,   T r a n s [ C B C y c l e N o ] ) ,   T r a n s [ S e l l N o ] = 2  
 	 	 	 	 	 	 	 )  
 	 	 	 	 	 	     -   C A L C U L A T E ( S U M X ( T r a n s ,   I F ( [ C o s t B a s i s O v e r r i d e ] & l t ; & g t ; 0 ,   [ C o s t B a s i s O v e r r i d e ]   *   [ E x c h R a t e 1 ] ,    
 	 	 	 	 	 	 	 	 	 	 	 D I V I D E ( [ Q t y ] , [ Q t y H e l d B e f o r e S a l e ] ) * ( [ C B B u y T o D a t e R p t 1 ]   -    
 	 	 	 	 	 	 	 	 	 	 	 	 	 C A L C U L A T E ( S U M X ( T r a n s ,   I F ( [ C o s t B a s i s O v e r r i d e ] & l t ; & g t ; 0 ,   [ C o s t B a s i s O v e r r i d e ]   *   [ E x c h R a t e 1 ] ,   D I V I D E ( [ Q t y ] , [ Q t y H e l d B e f o r e S a l e ] ) * ( [ C B B u y T o D a t e R p t 1 ] ) ) ) ,   A L L E X C E P T ( T r a n s ,   T r a n s [ A c c o u n t ] ,   T r a n s [ S y m b o l ] ,   T r a n s [ C B C y c l e N o ] ) ,   T r a n s [ S e l l N o ] = 1 )  
 	 	 	 	 	 	 	 	 	 	 	 	     -   C A L C U L A T E ( S U M X ( T r a n s ,   I F ( [ C o s t B a s i s O v e r r i d e ] & l t ; & g t ; 0 ,   [ C o s t B a s i s O v e r r i d e ]   *   [ E x c h R a t e 1 ] ,   D I V I D E ( [ Q t y ] , [ Q t y H e l d B e f o r e S a l e ] ) * ( [ C B B u y T o D a t e R p t 1 ] -   C A L C U L A T E ( S U M X ( T r a n s ,   I F ( [ C o s t B a s i s O v e r r i d e ] & l t ; & g t ; 0 ,   [ C o s t B a s i s O v e r r i d e ]   *   [ E x c h R a t e 1 ] ,   D I V I D E ( [ Q t y ] , [ Q t y H e l d B e f o r e S a l e ] ) * ( [ C B B u y T o D a t e R p t 1 ] ) ) ) , 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 C a l c u l a t e d C o l u m n 2   2 < / I D > < N a m e > C o s t B a s i s I m p a c t R p t 2 < / N a m e > < K e y C o l u m n s > < K e y C o l u m n > < D a t a T y p e > E m p t y < / D a t a T y p e > < S o u r c e   x s i : t y p e = " d d l 2 0 0 _ 2 0 0 : E x p r e s s i o n B i n d i n g " > < E x p r e s s i o n > I F ( R E L A T E D ( T r a n s T y p e [ B o o k V a l u e S i g n ] ) = 0 ,   0  
   ,   I F ( [ C o s t B a s i s O v e r r i d e ] & l t ; & g t ; 0 ,   [ C o s t B a s i s O v e r r i d e ] * R E L A T E D ( T r a n s T y p e [ B o o k V a l u e S i g n ] )   *   [ E x c h R a t e 2 ]  
       ,   I F ( R E L A T E D ( T r a n s T y p e [ B o o k V a l u e S i g n ] ) = 1 ,   [ T o t a l A m n t R p t 2 ] ,   I F ( R E L A T E D ( T r a n s T y p e [ D i s t r i b R e t u r n O f C a p i t a l F l a g ] ) = 1 ,   ( - 1 )   *   [ T o t a l A m n t R p t 2 ]  
         ,   I F ( R E L A T E D ( A c c o u n t [ C u r r e n c y ] ) = C A L C U L A T E ( V A L U E S ( R e p o r t C u r r e n c y [ R e p o r t C u r r e n c y ] ) ,   R e p o r t C u r r e n c y [ C u r r e n c y I D ] = 2 ) ,   [ C B I ]  
           ,   ( - 1 )   *  
 S W I T C H ( [ S e l l N o ]  
 ,   0 ,   0  
 ,   1 ,   D I V I D E ( [ Q t y ] , [ Q t y H e l d B e f o r e S a l e ] ) * ( [ C B B u y T o D a t e R p t 2 ] )  
 ,   2 ,   D I V I D E ( [ Q t y ] , [ Q t y H e l d B e f o r e S a l e ] ) * ( [ C B B u y T o D a t e R p t 2 ]   -   C A L C U L A T E ( S U M X ( T r a n s ,   I F ( [ C o s t B a s i s O v e r r i d e ] & l t ; & g t ; 0 ,   [ C o s t B a s i s O v e r r i d e ]   *   [ E x c h R a t e 2 ] ,   D I V I D E ( [ Q t y ] , [ Q t y H e l d B e f o r e S a l e ] ) * ( [ C B B u y T o D a t e R p t 2 ] ) ) ) ,   A L L E X C E P T ( T r a n s ,   T r a n s [ A c c o u n t ] ,   T r a n s [ S y m b o l ] ,   T r a n s [ C B C y c l e N o ] ) ,   T r a n s [ S e l l N o ] = 1 ) )  
 ,   3 , 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  4 , 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 C A L C U L A T E ( S U M X ( T r a n s ,   I F ( [ C o s t B a s i s O v e r r i d e ] & l t ; & g t ; 0 ,   [ C o s t B a s i s O v e r r i d e ]   *   [ E x c h R a t e 2 ] ,    
 	 	 	 	 	 	 D I V I D E ( [ Q t y ] , [ Q t y H e l d B e f o r e S a l e ] ) * ( [ C B B u y T o D a t e R p t 2 ]   -    
 	 	 	 	 	 	 	 	 C A L C U L A T E ( S U M X ( T r a n s ,   I F ( [ C o s t B a s i s O v e r r i d e ] & l t ; & g t ; 0 ,   [ C o s t B a s i s O v e r r i d e ]   *   [ E x c h R a t e 2 ] ,   D I V I D E ( [ Q t y ] , [ Q t y H e l d B e f o r e S a l e ] ) * ( [ C B B u y T o D a t e R p t 2 ] ) ) ) ,   A L L E X C E P T ( T r a n s ,   T r a n s [ A c c o u n t ] ,   T r a n s [ S y m b o l ] ,   T r a n s [ C B C y c l e N o ] ) ,   T r a n s [ S e l l N o ] = 1 ) 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 C A L C U L A T E ( S U M X ( T r a n s ,   I F ( [ C o s t B a s i s O v e r r i d e ] & l t ; & g t ; 0 ,   [ C o s t B a s i s O v e r r i d e ]   *   [ E x c h R a t e 2 ] ,      
 	 	 	 	 	 	 D I V I D E ( [ Q t y ] , [ Q t y H e l d B e f o r e S a l e ] ) * ( [ C B B u y T o D a t e R p t 2 ]   -    
 	 	 	 	 	 	 	 	 C A L C U L A T E ( S U M X ( T r a n s ,   I F ( [ C o s t B a s i s O v e r r i d e ] & l t ; & g t ; 0 ,   [ C o s t B a s i s O v e r r i d e ]   *   [ E x c h R a t e 2 ] ,   D I V I D E ( [ Q t y ] , [ Q t y H e l d B e f o r e S a l e ] ) * ( [ C B B u y T o D a t e R p t 2 ] ) ) ) ,   A L L E X C E P T ( T r a n s ,   T r a n s [ A c c o u n t ] ,   T r a n s [ S y m b o l ] ,   T r a n s [ C B C y c l e N o ] ) ,   T r a n s [ S e l l N o ] = 1 ) 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 [ E x c h R a t e 2 ] ,    
 	 	 	 	 	 	 D I V I D E ( [ Q t y ] , [ Q t y H e l d B e f o r e S a l e ] ) * ( [ C B B u y T o D a t e R p t 2 ]   -    
 	 	 	 	 	 	 	 C A L C U L A T E ( S U M X ( T r a n s ,   I F ( [ C o s t B a s i s O v e r r i d e ] & l t ; & g t ; 0 ,   [ C o s t B a s i s O v e r r i d e ]   *   [ E x c h R a t e 2 ] ,   D I V I D E ( [ Q t y ] , [ Q t y H e l d B e f o r e S a l e ] ) * ( [ C B B u y T o D a t e R p t 2 ] ) ) ) ,   A L L E X C E P T ( T r a n s ,   T r a n s [ A c c o u n t ] ,   T r a n s [ S y m b o l ] ,   T r a n s [ C B C y c l e N o ] ) ,   T r a n s [ S e l l N o ] = 1 ) 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 A L L E X C E P T ( T r a n s ,   T r a n s [ A c c o u n t ] ,   T r a n s [ S y m b o l ] ,   T r a n s [ C B C y c l e N o ] ) ,   T r a n s [ S e l l N o ] = 2  
 	 	 	 	 	 	 	 )  
 	 	 	 	 	 	     -   C A L C U L A T E ( S U M X ( T r a n s ,   I F ( [ C o s t B a s i s O v e r r i d e ] & l t ; & g t ; 0 ,   [ C o s t B a s i s O v e r r i d e ]   *   [ E x c h R a t e 2 ] ,    
 	 	 	 	 	 	 	 	 	 	 	 D I V I D E ( [ Q t y ] , [ Q t y H e l d B e f o r e S a l e ] ) * ( [ C B B u y T o D a t e R p t 2 ]   -    
 	 	 	 	 	 	 	 	 	 	 	 	 	 C A L C U L A T E ( S U M X ( T r a n s ,   I F ( [ C o s t B a s i s O v e r r i d e ] & l t ; & g t ; 0 ,   [ C o s t B a s i s O v e r r i d e ]   *   [ E x c h R a t e 2 ] ,   D I V I D E ( [ Q t y ] , [ Q t y H e l d B e f o r e S a l e ] ) * ( [ C B B u y T o D a t e R p t 2 ] ) ) ) ,   A L L E X C E P T ( T r a n s ,   T r a n s [ A c c o u n t ] ,   T r a n s [ S y m b o l ] ,   T r a n s [ C B C y c l e N o ] ) ,   T r a n s [ S e l l N o ] = 1 )  
 	 	 	 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K e y C o l u m n > < / K e y C o l u m n s > < N a m e C o l u m n > < D a t a T y p e > W C h a r < / D a t a T y p e > < S o u r c e   x s i : t y p e = " d d l 2 0 0 _ 2 0 0 : E x p r e s s i o n B i n d i n g " > < E x p r e s s i o n > I F ( R E L A T E D ( T r a n s T y p e [ B o o k V a l u e S i g n ] ) = 0 ,   0  
   ,   I F ( [ C o s t B a s i s O v e r r i d e ] & l t ; & g t ; 0 ,   [ C o s t B a s i s O v e r r i d e ] * R E L A T E D ( T r a n s T y p e [ B o o k V a l u e S i g n ] )   *   [ E x c h R a t e 2 ]  
       ,   I F ( R E L A T E D ( T r a n s T y p e [ B o o k V a l u e S i g n ] ) = 1 ,   [ T o t a l A m n t R p t 2 ] ,   I F ( R E L A T E D ( T r a n s T y p e [ D i s t r i b R e t u r n O f C a p i t a l F l a g ] ) = 1 ,   ( - 1 )   *   [ T o t a l A m n t R p t 2 ]  
         ,   I F ( R E L A T E D ( A c c o u n t [ C u r r e n c y ] ) = C A L C U L A T E ( V A L U E S ( R e p o r t C u r r e n c y [ R e p o r t C u r r e n c y ] ) ,   R e p o r t C u r r e n c y [ C u r r e n c y I D ] = 2 ) ,   [ C B I ]  
           ,   ( - 1 )   *  
 S W I T C H ( [ S e l l N o ]  
 ,   0 ,   0  
 ,   1 ,   D I V I D E ( [ Q t y ] , [ Q t y H e l d B e f o r e S a l e ] ) * ( [ C B B u y T o D a t e R p t 2 ] )  
 ,   2 ,   D I V I D E ( [ Q t y ] , [ Q t y H e l d B e f o r e S a l e ] ) * ( [ C B B u y T o D a t e R p t 2 ]   -   C A L C U L A T E ( S U M X ( T r a n s ,   I F ( [ C o s t B a s i s O v e r r i d e ] & l t ; & g t ; 0 ,   [ C o s t B a s i s O v e r r i d e ]   *   [ E x c h R a t e 2 ] ,   D I V I D E ( [ Q t y ] , [ Q t y H e l d B e f o r e S a l e ] ) * ( [ C B B u y T o D a t e R p t 2 ] ) ) ) ,   A L L E X C E P T ( T r a n s ,   T r a n s [ A c c o u n t ] ,   T r a n s [ S y m b o l ] ,   T r a n s [ C B C y c l e N o ] ) ,   T r a n s [ S e l l N o ] = 1 ) )  
 ,   3 , 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  4 , 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 C A L C U L A T E ( S U M X ( T r a n s ,   I F ( [ C o s t B a s i s O v e r r i d e ] & l t ; & g t ; 0 ,   [ C o s t B a s i s O v e r r i d e ]   *   [ E x c h R a t e 2 ] ,    
 	 	 	 	 	 	 D I V I D E ( [ Q t y ] , [ Q t y H e l d B e f o r e S a l e ] ) * ( [ C B B u y T o D a t e R p t 2 ]   -    
 	 	 	 	 	 	 	 	 C A L C U L A T E ( S U M X ( T r a n s ,   I F ( [ C o s t B a s i s O v e r r i d e ] & l t ; & g t ; 0 ,   [ C o s t B a s i s O v e r r i d e ]   *   [ E x c h R a t e 2 ] ,   D I V I D E ( [ Q t y ] , [ Q t y H e l d B e f o r e S a l e ] ) * ( [ C B B u y T o D a t e R p t 2 ] ) ) ) ,   A L L E X C E P T ( T r a n s ,   T r a n s [ A c c o u n t ] ,   T r a n s [ S y m b o l ] ,   T r a n s [ C B C y c l e N o ] ) ,   T r a n s [ S e l l N o ] = 1 ) 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 D I V I D E ( [ Q t y ] , [ Q t y H e l d B e f o r e S a l e ] ) * ( [ C B B u y T o D a t e R p t 2 ]   -    
 	 	 C A L C U L A T E ( S U M X ( T r a n s ,   I F ( [ C o s t B a s i s O v e r r i d e ] & l t ; & g t ; 0 ,   [ C o s t B a s i s O v e r r i d e ]   *   [ E x c h R a t e 2 ] ,   D I V I D E ( [ Q t y ] , [ Q t y H e l d B e f o r e S a l e ] ) * ( [ C B B u y T o D a t e R p t 2 ] ) ) ) ,   A L L E X C E P T ( T r a n s ,   T r a n s [ A c c o u n t ] ,   T r a n s [ S y m b o l ] ,   T r a n s [ C B C y c l e N o ] ) ,   T r a n s [ S e l l N o ] = 1 ) 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 A L L E X C E P T ( T r a n s ,   T r a n s [ A c c o u n t ] ,   T r a n s [ S y m b o l ] ,   T r a n s [ C B C y c l e N o ] ) ,   T r a n s [ S e l l N o ] = 2  
 	 	 )  
 	     -   C A L C U L A T E ( S U M X ( T r a n s ,   I F ( [ C o s t B a s i s O v e r r i d e ] & l t ; & g t ; 0 ,   [ C o s t B a s i s O v e r r i d e ]   *   [ E x c h R a t e 2 ] ,      
 	 	 	 	 	 	 D I V I D E ( [ Q t y ] , [ Q t y H e l d B e f o r e S a l e ] ) * ( [ C B B u y T o D a t e R p t 2 ]   -    
 	 	 	 	 	 	 	 	 C A L C U L A T E ( S U M X ( T r a n s ,   I F ( [ C o s t B a s i s O v e r r i d e ] & l t ; & g t ; 0 ,   [ C o s t B a s i s O v e r r i d e ]   *   [ E x c h R a t e 2 ] ,   D I V I D E ( [ Q t y ] , [ Q t y H e l d B e f o r e S a l e ] ) * ( [ C B B u y T o D a t e R p t 2 ] ) ) ) ,   A L L E X C E P T ( T r a n s ,   T r a n s [ A c c o u n t ] ,   T r a n s [ S y m b o l ] ,   T r a n s [ C B C y c l e N o ] ) ,   T r a n s [ S e l l N o ] = 1 ) 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 [ E x c h R a t e 2 ] ,    
 	 	 	 	 	 	 D I V I D E ( [ Q t y ] , [ Q t y H e l d B e f o r e S a l e ] ) * ( [ C B B u y T o D a t e R p t 2 ]   -    
 	 	 	 	 	 	 	 C A L C U L A T E ( S U M X ( T r a n s ,   I F ( [ C o s t B a s i s O v e r r i d e ] & l t ; & g t ; 0 ,   [ C o s t B a s i s O v e r r i d e ]   *   [ E x c h R a t e 2 ] ,   D I V I D E ( [ Q t y ] , [ Q t y H e l d B e f o r e S a l e ] ) * ( [ C B B u y T o D a t e R p t 2 ] ) ) ) ,   A L L E X C E P T ( T r a n s ,   T r a n s [ A c c o u n t ] ,   T r a n s [ S y m b o l ] ,   T r a n s [ C B C y c l e N o ] ) ,   T r a n s [ S e l l N o ] = 1 ) 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 A L L E X C E P T ( T r a n s ,   T r a n s [ A c c o u n t ] ,   T r a n s [ S y m b o l ] ,   T r a n s [ C B C y c l e N o ] ) ,   T r a n s [ S e l l N o ] = 2  
 	 	 	 	 	 	 	 )  
 	 	 	 	 	 	     -   C A L C U L A T E ( S U M X ( T r a n s ,   I F ( [ C o s t B a s i s O v e r r i d e ] & l t ; & g t ; 0 ,   [ C o s t B a s i s O v e r r i d e ]   *   [ E x c h R a t e 2 ] ,    
 	 	 	 	 	 	 	 	 	 	 	 D I V I D E ( [ Q t y ] , [ Q t y H e l d B e f o r e S a l e ] ) * ( [ C B B u y T o D a t e R p t 2 ]   -    
 	 	 	 	 	 	 	 	 	 	 	 	 	 C A L C U L A T E ( S U M X ( T r a n s ,   I F ( [ C o s t B a s i s O v e r r i d e ] & l t ; & g t ; 0 ,   [ C o s t B a s i s O v e r r i d e ]   *   [ E x c h R a t e 2 ] ,   D I V I D E ( [ Q t y ] , [ Q t y H e l d B e f o r e S a l e ] ) * ( [ C B B u y T o D a t e R p t 2 ] ) ) ) ,   A L L E X C E P T ( T r a n s ,   T r a n s [ A c c o u n t ] ,   T r a n s [ S y m b o l ] ,   T r a n s [ C B C y c l e N o ] ) ,   T r a n s [ S e l l N o ] = 1 )  
 	 	 	 	 	 	 	 	 	 	 	 	     -   C A L C U L A T E ( S U M X ( T r a n s ,   I F ( [ C o s t B a s i s O v e r r i d e ] & l t ; & g t ; 0 ,   [ C o s t B a s i s O v e r r i d e ]   *   [ E x c h R a t e 2 ] ,   D I V I D E ( [ Q t y ] , [ Q t y H e l d B e f o r e S a l e ] ) * ( [ C B B u y T o D a t e R p t 2 ] -   C A L C U L A T E ( S U M X ( T r a n s ,   I F ( [ C o s t B a s i s O v e r r i d e ] & l t ; & g t ; 0 ,   [ C o s t B a s i s O v e r r i d e ]   *   [ E x c h R a t e 2 ] ,   D I V I D E ( [ Q t y ] , [ Q t y H e l d B e f o r e S a l e ] ) * ( [ C B B u y T o D a t e R p t 2 ] ) ) ) , 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N a m e C o l u m n > < O r d e r B y > K e y < / O r d e r B y > < A t t r i b u t e H i e r a r c h y V i s i b l e > f a l s e < / A t t r i b u t e H i e r a r c h y V i s i b l e > < d d l 3 0 0 _ 3 0 0 : F o r m a t S t r i n g > # , 0 . 0 0 < / d d l 3 0 0 _ 3 0 0 : F o r m a t S t r i n g > < / A t t r i b u t e > < A t t r i b u t e > < A n n o t a t i o n s > < A n n o t a t i o n > < N a m e > F o r m a t < / N a m e > < V a l u e > < F o r m a t   F o r m a t = " N u m b e r D e c i m a l "   A c c u r a c y = " 2 "   T h o u s a n d S e p a r a t o r = " T r u e "   x m l n s = " "   / > < / V a l u e > < / A n n o t a t i o n > < / A n n o t a t i o n s > < I D > C a l c u l a t e d C o l u m n 2   3 < / I D > < N a m e > C o s t B a s i s I m p a c t R p t 3 < / N a m e > < K e y C o l u m n s > < K e y C o l u m n > < D a t a T y p e > E m p t y < / D a t a T y p e > < S o u r c e   x s i : t y p e = " d d l 2 0 0 _ 2 0 0 : E x p r e s s i o n B i n d i n g " > < E x p r e s s i o n > I F ( R E L A T E D ( T r a n s T y p e [ B o o k V a l u e S i g n ] ) = 0 ,   0  
   ,   I F ( [ C o s t B a s i s O v e r r i d e ] & l t ; & g t ; 0 ,   [ C o s t B a s i s O v e r r i d e ] * R E L A T E D ( T r a n s T y p e [ B o o k V a l u e S i g n ] )   *   [ E x c h R a t e 3 ]  
       ,   I F ( R E L A T E D ( T r a n s T y p e [ B o o k V a l u e S i g n ] ) = 1 ,   [ T o t a l A m n t R p t 3 ] ,   I F ( R E L A T E D ( T r a n s T y p e [ D i s t r i b R e t u r n O f C a p i t a l F l a g ] ) = 1 ,   ( - 1 )   *   [ T o t a l A m n t R p t 3 ]  
         ,   I F ( R E L A T E D ( A c c o u n t [ C u r r e n c y ] ) = C A L C U L A T E ( V A L U E S ( R e p o r t C u r r e n c y [ R e p o r t C u r r e n c y ] ) ,   R e p o r t C u r r e n c y [ C u r r e n c y I D ] = 3 ) ,   [ C B I ]  
           ,   ( - 1 )   *  
 S W I T C H ( [ S e l l N o ]  
 ,   0 ,   0  
 ,   1 ,   D I V I D E ( [ Q t y ] , [ Q t y H e l d B e f o r e S a l e ] ) * ( [ C B B u y T o D a t e R p t 3 ] )  
 ,   2 ,   D I V I D E ( [ Q t y ] , [ Q t y H e l d B e f o r e S a l e ] ) * ( [ C B B u y T o D a t e R p t 3 ]   -   C A L C U L A T E ( S U M X ( T r a n s ,   I F ( [ C o s t B a s i s O v e r r i d e ] & l t ; & g t ; 0 ,   [ C o s t B a s i s O v e r r i d e ]   *   [ E x c h R a t e 3 ] ,   D I V I D E ( [ Q t y ] , [ Q t y H e l d B e f o r e S a l e ] ) * ( [ C B B u y T o D a t e R p t 3 ] ) ) ) ,   A L L E X C E P T ( T r a n s ,   T r a n s [ A c c o u n t ] ,   T r a n s [ S y m b o l ] ,   T r a n s [ C B C y c l e N o ] ) ,   T r a n s [ S e l l N o ] = 1 ) )  
 ,   3 , 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  4 , 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 [ E x c h R a t e 3 ] ,    
 	 	 	 	 	 	 D I V I D E ( [ Q t y ] , [ Q t y H e l d B e f o r e S a l e ] ) * ( [ C B B u y T o D a t e R p t 3 ]   -    
 	 	 	 	 	 	 	 C A L C U L A T E ( S U M X ( T r a n s ,   I F ( [ C o s t B a s i s O v e r r i d e ] & l t ; & g t ; 0 ,   [ C o s t B a s i s O v e r r i d e ]   *   [ E x c h R a t e 3 ] ,   D I V I D E ( [ Q t y ] , [ Q t y H e l d B e f o r e S a l e ] ) * ( [ C B B u y T o D a t e R p t 3 ] ) ) ) ,   A L L E X C E P T ( T r a n s ,   T r a n s [ A c c o u n t ] ,   T r a n s [ S y m b o l ] ,   T r a n s [ C B C y c l e N o ] ) ,   T r a n s [ S e l l N o ] = 1 ) 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 A L L E X C E P T ( T r a n s ,   T r a n s [ A c c o u n t ] ,   T r a n s [ S y m b o l ] ,   T r a n s [ C B C y c l e N o ] ) ,   T r a n s [ S e l l N o ] = 2  
 	 	 	 	 	 	 	 )  
 	 	 	 	 	 	     -   C A L C U L A T E ( S U M X ( T r a n s ,   I F ( [ C o s t B a s i s O v e r r i d e ] & l t ; & g t ; 0 ,   [ C o s t B a s i s O v e r r i d e ]   *   [ E x c h R a t e 3 ] ,    
 	 	 	 	 	 	 	 	 	 	 	 D I V I D E ( [ Q t y ] , [ Q t y H e l d B e f o r e S a l e ] ) * ( [ C B B u y T o D a t e R p t 3 ]   -    
 	 	 	 	 	 	 	 	 	 	 	 	 	 C A L C U L A T E ( S U M X ( T r a n s ,   I F ( [ C o s t B a s i s O v e r r i d e ] & l t ; & g t ; 0 ,   [ C o s t B a s i s O v e r r i d e ]   *   [ E x c h R a t e 3 ] ,   D I V I D E ( [ Q t y ] , [ Q t y H e l d B e f o r e S a l e ] ) * ( [ C B B u y T o D a t e R p t 3 ] ) ) ) ,   A L L E X C E P T ( T r a n s ,   T r a n s [ A c c o u n t ] ,   T r a n s [ S y m b o l ] ,   T r a n s [ C B C y c l e N o ] ) ,   T r a n s [ S e l l N o ] = 1 )  
 	 	 	 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K e y C o l u m n > < / K e y C o l u m n s > < N a m e C o l u m n > < D a t a T y p e > W C h a r < / D a t a T y p e > < S o u r c e   x s i : t y p e = " d d l 2 0 0 _ 2 0 0 : E x p r e s s i o n B i n d i n g " > < E x p r e s s i o n > I F ( R E L A T E D ( T r a n s T y p e [ B o o k V a l u e S i g n ] ) = 0 ,   0  
   ,   I F ( [ C o s t B a s i s O v e r r i d e ] & l t ; & g t ; 0 ,   [ C o s t B a s i s O v e r r i d e ] * R E L A T E D ( T r a n s T y p e [ B o o k V a l u e S i g n ] )   *   [ E x c h R a t e 3 ]  
       ,   I F ( R E L A T E D ( T r a n s T y p e [ B o o k V a l u e S i g n ] ) = 1 ,   [ T o t a l A m n t R p t 3 ] ,   I F ( R E L A T E D ( T r a n s T y p e [ D i s t r i b R e t u r n O f C a p i t a l F l a g ] ) = 1 ,   ( - 1 )   *   [ T o t a l A m n t R p t 3 ]  
         ,   I F ( R E L A T E D ( A c c o u n t [ C u r r e n c y ] ) = C A L C U L A T E ( V A L U E S ( R e p o r t C u r r e n c y [ R e p o r t C u r r e n c y ] ) ,   R e p o r t C u r r e n c y [ C u r r e n c y I D ] = 3 ) ,   [ C B I ]  
           ,   ( - 1 )   *  
 S W I T C H ( [ S e l l N o ]  
 ,   0 ,   0  
 ,   1 ,   D I V I D E ( [ Q t y ] , [ Q t y H e l d B e f o r e S a l e ] ) * ( [ C B B u y T o D a t e R p t 3 ] )  
 ,   2 ,   D I V I D E ( [ Q t y ] , [ Q t y H e l d B e f o r e S a l e ] ) * ( [ C B B u y T o D a t e R p t 3 ]   -   C A L C U L A T E ( S U M X ( T r a n s ,   I F ( [ C o s t B a s i s O v e r r i d e ] & l t ; & g t ; 0 ,   [ C o s t B a s i s O v e r r i d e ]   *   [ E x c h R a t e 3 ] ,   D I V I D E ( [ Q t y ] , [ Q t y H e l d B e f o r e S a l e ] ) * ( [ C B B u y T o D a t e R p t 3 ] ) ) ) ,   A L L E X C E P T ( T r a n s ,   T r a n s [ A c c o u n t ] ,   T r a n s [ S y m b o l ] ,   T r a n s [ C B C y c l e N o ] ) ,   T r a n s [ S e l l N o ] = 1 ) )  
 ,   3 , 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  4 , 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 [ E x c h R a t e 3 ] ,    
 	 	 	 	 	 	 D I V I D E ( [ Q t y ] , [ Q t y H e l d B e f o r e S a l e ] ) * ( [ C B B u y T o D a t e R p t 3 ]   -    
 	 	 	 	 	 	 	 C A L C U L A T E ( S U M X ( T r a n s ,   I F ( [ C o s t B a s i s O v e r r i d e ] & l t ; & g t ; 0 ,   [ C o s t B a s i s O v e r r i d e ]   *   [ E x c h R a t e 3 ] ,   D I V I D E ( [ Q t y ] , [ Q t y H e l d B e f o r e S a l e ] ) * ( [ C B B u y T o D a t e R p t 3 ] ) ) ) ,   A L L E X C E P T ( T r a n s ,   T r a n s [ A c c o u n t ] ,   T r a n s [ S y m b o l ] ,   T r a n s [ C B C y c l e N o ] ) ,   T r a n s [ S e l l N o ] = 1 ) 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 A L L E X C E P T ( T r a n s ,   T r a n s [ A c c o u n t ] ,   T r a n s [ S y m b o l ] ,   T r a n s [ C B C y c l e N o ] ) ,   T r a n s [ S e l l N o ] = 2  
 	 	 	 	 	 	 	 )  
 	 	 	 	 	 	     -   C A L C U L A T E ( S U M X ( T r a n s ,   I F ( [ C o s t B a s i s O v e r r i d e ] & l t ; & g t ; 0 ,   [ C o s t B a s i s O v e r r i d e ]   *   [ E x c h R a t e 3 ] ,    
 	 	 	 	 	 	 	 	 	 	 	 D I V I D E ( [ Q t y ] , [ Q t y H e l d B e f o r e S a l e ] ) * ( [ C B B u y T o D a t e R p t 3 ]   -    
 	 	 	 	 	 	 	 	 	 	 	 	 	 C A L C U L A T E ( S U M X ( T r a n s ,   I F ( [ C o s t B a s i s O v e r r i d e ] & l t ; & g t ; 0 ,   [ C o s t B a s i s O v e r r i d e ]   *   [ E x c h R a t e 3 ] ,   D I V I D E ( [ Q t y ] , [ Q t y H e l d B e f o r e S a l e ] ) * ( [ C B B u y T o D a t e R p t 3 ] ) ) ) ,   A L L E X C E P T ( T r a n s ,   T r a n s [ A c c o u n t ] ,   T r a n s [ S y m b o l ] ,   T r a n s [ C B C y c l e N o ] ) ,   T r a n s [ S e l l N o ] = 1 )  
 	 	 	 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N a m e C o l u m n > < O r d e r B y > K e y < / O r d e r B y > < A t t r i b u t e H i e r a r c h y V i s i b l e > f a l s e < / A t t r i b u t e H i e r a r c h y V i s i b l e > < d d l 3 0 0 _ 3 0 0 : F o r m a t S t r i n g > # , 0 . 0 0 < / d d l 3 0 0 _ 3 0 0 : F o r m a t S t r i n g > < / 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 b 9 d c 5 2 e e - 3 5 9 2 - 4 e 1 0 - 9 6 8 2 - 6 d a 0 a 2 f 3 5 d 1 3 < / I D > < d d l 3 0 0 _ 3 0 0 : F r o m R e l a t i o n s h i p E n d > < d d l 3 0 0 _ 3 0 0 : M u l t i p l i c i t y > M a n y < / d d l 3 0 0 _ 3 0 0 : M u l t i p l i c i t y > < d d l 3 0 0 : V i s u a l i z a t i o n P r o p e r t i e s   / > < D i m e n s i o n I D > T r a n s < / D i m e n s i o n I D > < A t t r i b u t e s > < A t t r i b u t e > < A t t r i b u t e I D > T r a n s T y p e < / A t t r i b u t e I D > < / A t t r i b u t e > < / A t t r i b u t e s > < / d d l 3 0 0 _ 3 0 0 : F r o m R e l a t i o n s h i p E n d > < d d l 3 0 0 _ 3 0 0 : T o R e l a t i o n s h i p E n d > < d d l 3 0 0 _ 3 0 0 : M u l t i p l i c i t y > O n e < / d d l 3 0 0 _ 3 0 0 : M u l t i p l i c i t y > < d d l 3 0 0 : V i s u a l i z a t i o n P r o p e r t i e s   / > < D i m e n s i o n I D > T r a n s T y p e < / D i m e n s i o n I D > < A t t r i b u t e s > < A t t r i b u t e > < A t t r i b u t e I D > T r a n s T y p e < / A t t r i b u t e I D > < / A t t r i b u t e > < / A t t r i b u t e s > < / d d l 3 0 0 _ 3 0 0 : T o R e l a t i o n s h i p E n d > < / d d l 3 0 0 _ 3 0 0 : R e l a t i o n s h i p > < d d l 3 0 0 _ 3 0 0 : R e l a t i o n s h i p > < I D > 8 3 9 2 8 7 f c - 4 1 2 e - 4 5 4 2 - a 8 2 1 - 2 e 5 1 2 6 c 1 d c c 1 < / I D > < d d l 3 0 0 _ 3 0 0 : F r o m R e l a t i o n s h i p E n d > < d d l 3 0 0 _ 3 0 0 : M u l t i p l i c i t y > M a n y < / d d l 3 0 0 _ 3 0 0 : M u l t i p l i c i t y > < d d l 3 0 0 : V i s u a l i z a t i o n P r o p e r t i e s   / > < D i m e n s i o n I D > T r a n s < / D i m e n s i o n I D > < A t t r i b u t e s > < A t t r i b u t e > < A t t r i b u t e I D > A c c o u n t < / A t t r i b u t e I D > < / A t t r i b u t e > < / A t t r i b u t e s > < / d d l 3 0 0 _ 3 0 0 : F r o m R e l a t i o n s h i p E n d > < d d l 3 0 0 _ 3 0 0 : T o R e l a t i o n s h i p E n d > < d d l 3 0 0 _ 3 0 0 : M u l t i p l i c i t y > O n e < / d d l 3 0 0 _ 3 0 0 : M u l t i p l i c i t y > < d d l 3 0 0 : V i s u a l i z a t i o n P r o p e r t i e s   / > < D i m e n s i o n I D > A c c o u n t < / D i m e n s i o n I D > < A t t r i b u t e s > < A t t r i b u t e > < A t t r i b u t e I D > A c c o u n t < / A t t r i b u t e I D > < / A t t r i b u t e > < / A t t r i b u t e s > < / d d l 3 0 0 _ 3 0 0 : T o R e l a t i o n s h i p E n d > < / d d l 3 0 0 _ 3 0 0 : R e l a t i o n s h i p > < d d l 3 0 0 _ 3 0 0 : R e l a t i o n s h i p > < I D > d b d c f d c f - 6 7 6 3 - 4 e 4 d - 9 3 e 9 - b 4 c b 8 e a d 6 6 8 9 < / I D > < d d l 3 0 0 _ 3 0 0 : F r o m R e l a t i o n s h i p E n d > < d d l 3 0 0 _ 3 0 0 : M u l t i p l i c i t y > M a n y < / d d l 3 0 0 _ 3 0 0 : M u l t i p l i c i t y > < d d l 3 0 0 : V i s u a l i z a t i o n P r o p e r t i e s   / > < D i m e n s i o n I D > T r a n s < / D i m e n s i o n I D > < A t t r i b u t e s > < A t t r i b u t e > < A t t r i b u t e I D > D a t e < / A t t r i b u t e I D > < / A t t r i b u t e > < / A t t r i b u t e s > < / d d l 3 0 0 _ 3 0 0 : F r o m R e l a t i o n s h i p E n d > < d d l 3 0 0 _ 3 0 0 : T o R e l a t i o n s h i p E n d > < d d l 3 0 0 _ 3 0 0 : M u l t i p l i c i t y > O n e < / d d l 3 0 0 _ 3 0 0 : M u l t i p l i c i t y > < d d l 3 0 0 : V i s u a l i z a t i o n P r o p e r t i e s   / > < D i m e n s i o n I D > D a t e s _ 8 a 8 f 1 5 e 7 - 7 a 5 1 - 4 c 5 c - b 6 5 7 - a f 2 6 6 f 2 0 6 a 1 1 < / D i m e n s i o n I D > < A t t r i b u t e s > < A t t r i b u t e > < A t t r i b u t e I D > D a t e < / A t t r i b u t e I D > < / A t t r i b u t e > < / A t t r i b u t e s > < / d d l 3 0 0 _ 3 0 0 : T o R e l a t i o n s h i p E n d > < / d d l 3 0 0 _ 3 0 0 : R e l a t i o n s h i p > < d d l 3 0 0 _ 3 0 0 : R e l a t i o n s h i p > < I D > 1 4 1 4 a b 3 0 - 3 0 e c - 4 d b 9 - 9 b a 9 - 9 c 5 1 c c 0 3 b 0 e 2 < / I D > < d d l 3 0 0 _ 3 0 0 : F r o m R e l a t i o n s h i p E n d > < d d l 3 0 0 _ 3 0 0 : M u l t i p l i c i t y > M a n y < / d d l 3 0 0 _ 3 0 0 : M u l t i p l i c i t y > < d d l 3 0 0 : V i s u a l i z a t i o n P r o p e r t i e s   / > < D i m e n s i o n I D > T r a n s < / D i m e n s i o n I D > < A t t r i b u t e s > < A t t r i b u t e > < A t t r i b u t e I D > S y m b o l < / A t t r i b u t e I D > < / A t t r i b u t e > < / A t t r i b u t e s > < / d d l 3 0 0 _ 3 0 0 : F r o m R e l a t i o n s h i p E n d > < d d l 3 0 0 _ 3 0 0 : T o R e l a t i o n s h i p E n d > < d d l 3 0 0 _ 3 0 0 : M u l t i p l i c i t y > O n e < / d d l 3 0 0 _ 3 0 0 : M u l t i p l i c i t y > < d d l 3 0 0 : V i s u a l i z a t i o n P r o p e r t i e s   / > < D i m e n s i o n I D > S y m b o l < / D i m e n s i o n I D > < A t t r i b u t e s > < A t t r i b u t e > < A t t r i b u t e I D > S y m b o l < / A t t r i b u t e I D > < / A t t r i b u t e > < / A t t r i b u t e s > < / d d l 3 0 0 _ 3 0 0 : T o R e l a t i o n s h i p E n d > < / d d l 3 0 0 _ 3 0 0 : R e l a t i o n s h i p > < / d d l 3 0 0 _ 3 0 0 : R e l a t i o n s h i p s > < / D i m e n s i o n > < D i m e n s i o n > < I D > T r a n s T y p e < / I D > < N a m e > T r a n s T y p e < / 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N a m e > S h o r t C o l u m n I d < / N a m e > < V a l u e > A < / V a l u e > < / A n n o t a t i o n > < / A n n o t a t i o n s > < I D > T r a n s T y p e < / I D > < N a m e > T r a n s T y p e < / 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A t t r i b u t e I D > C a s h F l a g < / A t t r i b u t e I D > < O v e r r i d e B e h a v i o r > N o n e < / O v e r r i d e B e h a v i o r > < N a m e > C a s h F l a g < / N a m e > < / A t t r i b u t e R e l a t i o n s h i p > < A t t r i b u t e R e l a t i o n s h i p > < A t t r i b u t e I D > E x c h R a t e F l a g < / A t t r i b u t e I D > < O v e r r i d e B e h a v i o r > N o n e < / O v e r r i d e B e h a v i o r > < N a m e > E x c h R a t e F l a g < / 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G e n e r a l "   x m l n s = " "   / > < / V a l u e > < / A n n o t a t i o n > < A n n o t a t i o n > < N a m e > D e l e t e N o t A l l o w e d < / N a m e > < / A n n o t a t i o n > < A n n o t a t i o n > < N a m e > S h o r t C o l u m n I d < / N a m e > < V a l u e > B < / V a l u e > < / A n n o t a t i o n > < / A n n o t a t i o n s > < I D > I g n o r e Q t y F l a g < / I D > < N a m e > I g n o r e Q t y F l a g 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 C < / V a l u e > < / A n n o t a t i o n > < / A n n o t a t i o n s > < I D > T r a n s F e e S i g n < / I D > < N a m e > T r a n s F e e S i g n 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 D < / V a l u e > < / A n n o t a t i o n > < / A n n o t a t i o n s > < I D > C a s h A m n t S i g n < / I D > < N a m e > C a s h A m n t S i g n 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 E < / V a l u e > < / A n n o t a t i o n > < / A n n o t a t i o n s > < I D > B o o k V a l u e S i g n < / I D > < N a m e > B o o k V a l u e S i g n 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 F < / V a l u e > < / A n n o t a t i o n > < / A n n o t a t i o n s > < I D > Q t y S i g n < / I D > < N a m e > Q t y S i g n 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 G < / V a l u e > < / A n n o t a t i o n > < / A n n o t a t i o n s > < I D > D i s t r i b R e t u r n O f C a p i t a l F l a g < / I D > < N a m e > D i s t r i b R e t u r n O f C a p i t a l F l a g 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 H < / V a l u e > < / A n n o t a t i o n > < / A n n o t a t i o n s > < I D > D i s t r i b C a p G a i n R e i n v s t d F l a g < / I D > < N a m e > D i s t r i b C a p G a i n R e i n v s t d F l a g 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 I < / V a l u e > < / A n n o t a t i o n > < / A n n o t a t i o n s > < I D > D i v i d e n d F l a g < / I D > < N a m e > D i v i d e n d F l a g 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 J < / V a l u e > < / A n n o t a t i o n > < / A n n o t a t i o n s > < I D > D e p o s i t T r a n s S i g n < / I D > < N a m e > D e p o s i t T r a n s S i g n 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 K < / V a l u e > < / A n n o t a t i o n > < / A n n o t a t i o n s > < I D > C a s h I m p a c t S i g n < / I D > < N a m e > C a s h I m p a c t S i g n 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 L < / V a l u e > < / A n n o t a t i o n > < / A n n o t a t i o n s > < I D > S e l l F l a g < / I D > < N a m e > S e l l F l a g 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 M < / V a l u e > < / A n n o t a t i o n > < / A n n o t a t i o n s > < I D > W i t h h o l d i n g T a x F l a g < / I D > < N a m e > W i t h h o l d i n g T a x F l a g 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 N < / V a l u e > < / A n n o t a t i o n > < / A n n o t a t i o n s > < I D > F e e F l a g < / I D > < N a m e > F e e F l a g 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 O < / V a l u e > < / A n n o t a t i o n > < / A n n o t a t i o n s > < I D > E x t e r n a l I m p a c t S y m b o l S i g n < / I D > < N a m e > E x t e r n a l I m p a c t S y m b o l S i g n < / 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N a m e > S h o r t C o l u m n I d < / N a m e > < V a l u e > P < / V a l u e > < / A n n o t a t i o n > < / A n n o t a t i o n s > < I D > E x t e r n a l I m p a c t P o r t f o l i o S i g n < / I D > < N a m e > E x t e r n a l I m p a c t P o r t f o l i o S i g n < / 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N a m e > D e l e t e N o t A l l o w e d < / N a m e > < / A n n o t a t i o n > < A n n o t a t i o n > < N a m e > S h o r t C o l u m n I d < / N a m e > < V a l u e > Q < / V a l u e > < / A n n o t a t i o n > < / A n n o t a t i o n s > < I D > E x t e r n a l I m p a c t P o r t f o l i o S i g n 2 < / I D > < N a m e > E x t e r n a l I m p a c t P o r t f o l i o S i g n 2 < / N a m e > < K e y C o l u m n s > < K e y C o l u m n > < D a t a T y p e > B i g I n t < / 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T e x t "   x m l n s = " "   / > < / V a l u e > < / A n n o t a t i o n > < A n n o t a t i o n > < N a m e > D e l e t e N o t A l l o w e d < / N a m e > < / A n n o t a t i o n > < A n n o t a t i o n > < N a m e > S h o r t C o l u m n I d < / N a m e > < V a l u e > R < / V a l u e > < / A n n o t a t i o n > < / A n n o t a t i o n s > < I D > S h o w F o r S a l e s R e p o r t < / I D > < N a m e > S h o w F o r S a l e s R e p o r t < / 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 S < / V a l u e > < / A n n o t a t i o n > < / A n n o t a t i o n s > < I D > T r a n s T y p e G r o u p < / I D > < N a m e > T r a n s T y p e G r o u p < / 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 T < / V a l u e > < / A n n o t a t i o n > < / A n n o t a t i o n s > < I D > T r a n s D e s c r i p t i o n < / I D > < N a m e > T r a n s D e s c r i p t i o n < / 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 S h o r t C o l u m n I d < / N a m e > < V a l u e > U < / V a l u e > < / A n n o t a t i o n > < / A n n o t a t i o n s > < I D > C a s h F l a g < / I D > < N a m e > C a s h F l a g < / N a m e > < K e y C o l u m n s > < K e y C o l u m n > < D a t a T y p e > B i g I n t < / D a t a T y p e > < N u l l P r o c e s s i n g > P r e s e r v e < / N u l l P r o c e s s i n g > < / K e y C o l u m n > < / K e y C o l u m n s > < N a m e C o l u m n > < D a t a T y p e > W C h a r < / D a t a T y p e > < N u l l P r o c e s s i n g > Z e r o O r B l a n k < / N u l l P r o c e s s i n g > < / N a m e C o l u m n > < O r d e r B y > K e y < / O r d e r B y > < / A t t r i b u t e > < A t t r i b u t e > < A n n o t a t i o n s > < A n n o t a t i o n > < N a m e > F o r m a t < / N a m e > < V a l u e > < F o r m a t   F o r m a t = " G e n e r a l "   x m l n s = " "   / > < / V a l u e > < / A n n o t a t i o n > < / A n n o t a t i o n s > < I D > E x c h R a t e F l a g < / I D > < N a m e > E x c h R a t e F l a g < / N a m e > < K e y C o l u m n s > < K e y C o l u m n > < D a t a T y p e > B i g I n t < / 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 I g n o r e Q t y F l a g < / A t t r i b u t e I D > < O v e r r i d e B e h a v i o r > N o n e < / O v e r r i d e B e h a v i o r > < N a m e > I g n o r e Q t y F l a g < / N a m e > < / A t t r i b u t e R e l a t i o n s h i p > < A t t r i b u t e R e l a t i o n s h i p > < A t t r i b u t e I D > T r a n s F e e S i g n < / A t t r i b u t e I D > < O v e r r i d e B e h a v i o r > N o n e < / O v e r r i d e B e h a v i o r > < N a m e > T r a n s F e e S i g n < / N a m e > < / A t t r i b u t e R e l a t i o n s h i p > < A t t r i b u t e R e l a t i o n s h i p > < A t t r i b u t e I D > C a s h A m n t S i g n < / A t t r i b u t e I D > < O v e r r i d e B e h a v i o r > N o n e < / O v e r r i d e B e h a v i o r > < N a m e > C a s h A m n t S i g n < / N a m e > < / A t t r i b u t e R e l a t i o n s h i p > < A t t r i b u t e R e l a t i o n s h i p > < A t t r i b u t e I D > B o o k V a l u e S i g n < / A t t r i b u t e I D > < O v e r r i d e B e h a v i o r > N o n e < / O v e r r i d e B e h a v i o r > < N a m e > B o o k V a l u e S i g n < / N a m e > < / A t t r i b u t e R e l a t i o n s h i p > < A t t r i b u t e R e l a t i o n s h i p > < A t t r i b u t e I D > Q t y S i g n < / A t t r i b u t e I D > < O v e r r i d e B e h a v i o r > N o n e < / O v e r r i d e B e h a v i o r > < N a m e > Q t y S i g n < / N a m e > < / A t t r i b u t e R e l a t i o n s h i p > < A t t r i b u t e R e l a t i o n s h i p > < A t t r i b u t e I D > D i s t r i b R e t u r n O f C a p i t a l F l a g < / A t t r i b u t e I D > < O v e r r i d e B e h a v i o r > N o n e < / O v e r r i d e B e h a v i o r > < N a m e > D i s t r i b R e t u r n O f C a p i t a l F l a g < / N a m e > < / A t t r i b u t e R e l a t i o n s h i p > < A t t r i b u t e R e l a t i o n s h i p > < A t t r i b u t e I D > D i s t r i b C a p G a i n R e i n v s t d F l a g < / A t t r i b u t e I D > < O v e r r i d e B e h a v i o r > N o n e < / O v e r r i d e B e h a v i o r > < N a m e > D i s t r i b C a p G a i n R e i n v s t d F l a g < / N a m e > < / A t t r i b u t e R e l a t i o n s h i p > < A t t r i b u t e R e l a t i o n s h i p > < A t t r i b u t e I D > D i v i d e n d F l a g < / A t t r i b u t e I D > < O v e r r i d e B e h a v i o r > N o n e < / O v e r r i d e B e h a v i o r > < N a m e > D i v i d e n d F l a g < / N a m e > < / A t t r i b u t e R e l a t i o n s h i p > < A t t r i b u t e R e l a t i o n s h i p > < A t t r i b u t e I D > D e p o s i t T r a n s S i g n < / A t t r i b u t e I D > < O v e r r i d e B e h a v i o r > N o n e < / O v e r r i d e B e h a v i o r > < N a m e > D e p o s i t T r a n s S i g n < / N a m e > < / A t t r i b u t e R e l a t i o n s h i p > < A t t r i b u t e R e l a t i o n s h i p > < A t t r i b u t e I D > C a s h I m p a c t S i g n < / A t t r i b u t e I D > < O v e r r i d e B e h a v i o r > N o n e < / O v e r r i d e B e h a v i o r > < N a m e > C a s h I m p a c t S i g n < / N a m e > < / A t t r i b u t e R e l a t i o n s h i p > < A t t r i b u t e R e l a t i o n s h i p > < A t t r i b u t e I D > S e l l F l a g < / A t t r i b u t e I D > < O v e r r i d e B e h a v i o r > N o n e < / O v e r r i d e B e h a v i o r > < N a m e > S e l l F l a g < / N a m e > < / A t t r i b u t e R e l a t i o n s h i p > < A t t r i b u t e R e l a t i o n s h i p > < A t t r i b u t e I D > W i t h h o l d i n g T a x F l a g < / A t t r i b u t e I D > < O v e r r i d e B e h a v i o r > N o n e < / O v e r r i d e B e h a v i o r > < N a m e > W i t h h o l d i n g T a x F l a g < / N a m e > < / A t t r i b u t e R e l a t i o n s h i p > < A t t r i b u t e R e l a t i o n s h i p > < A t t r i b u t e I D > F e e F l a g < / A t t r i b u t e I D > < O v e r r i d e B e h a v i o r > N o n e < / O v e r r i d e B e h a v i o r > < N a m e > F e e F l a g < / N a m e > < / A t t r i b u t e R e l a t i o n s h i p > < A t t r i b u t e R e l a t i o n s h i p > < A t t r i b u t e I D > E x t e r n a l I m p a c t S y m b o l S i g n < / A t t r i b u t e I D > < O v e r r i d e B e h a v i o r > N o n e < / O v e r r i d e B e h a v i o r > < N a m e > E x t e r n a l I m p a c t S y m b o l S i g n < / N a m e > < / A t t r i b u t e R e l a t i o n s h i p > < A t t r i b u t e R e l a t i o n s h i p > < A t t r i b u t e I D > E x t e r n a l I m p a c t P o r t f o l i o S i g n < / A t t r i b u t e I D > < O v e r r i d e B e h a v i o r > N o n e < / O v e r r i d e B e h a v i o r > < N a m e > E x t e r n a l I m p a c t P o r t f o l i o S i g n < / N a m e > < / A t t r i b u t e R e l a t i o n s h i p > < A t t r i b u t e R e l a t i o n s h i p > < A t t r i b u t e I D > E x t e r n a l I m p a c t P o r t f o l i o S i g n 2 < / A t t r i b u t e I D > < O v e r r i d e B e h a v i o r > N o n e < / O v e r r i d e B e h a v i o r > < N a m e > E x t e r n a l I m p a c t P o r t f o l i o S i g n 2 < / N a m e > < / A t t r i b u t e R e l a t i o n s h i p > < A t t r i b u t e R e l a t i o n s h i p > < A t t r i b u t e I D > S h o w F o r S a l e s R e p o r t < / A t t r i b u t e I D > < O v e r r i d e B e h a v i o r > N o n e < / O v e r r i d e B e h a v i o r > < N a m e > S h o w F o r S a l e s R e p o r t < / N a m e > < / A t t r i b u t e R e l a t i o n s h i p > < A t t r i b u t e R e l a t i o n s h i p > < A t t r i b u t e I D > T r a n s T y p e G r o u p < / A t t r i b u t e I D > < O v e r r i d e B e h a v i o r > N o n e < / O v e r r i d e B e h a v i o r > < N a m e > T r a n s T y p e G r o u p < / N a m e > < / A t t r i b u t e R e l a t i o n s h i p > < A t t r i b u t e R e l a t i o n s h i p > < A t t r i b u t e I D > T r a n s D e s c r i p t i o n < / A t t r i b u t e I D > < O v e r r i d e B e h a v i o r > N o n e < / O v e r r i d e B e h a v i o r > < N a m e > T r a n s D e s c r i p t i o n < / N a m e > < / A t t r i b u t e R e l a t i o n s h i p > < A t t r i b u t e R e l a t i o n s h i p > < A t t r i b u t e I D > C a l c u l a t e d C o l u m n 1 < / A t t r i b u t e I D > < O v e r r i d e B e h a v i o r > N o n e < / O v e r r i d e B e h a v i o r > < N a m e > C a l c u l a t e d C o l u m n 1 < / N a m e > < / A t t r i b u t e R e l a t i o n s h i p > < / A t t r i b u t e R e l a t i o n s h i p s > < O r d e r B y > K e y < / O r d e r B y > < A t t r i b u t e H i e r a r c h y V i s i b l e > f a l s e < / A t t r i b u t e H i e r a r c h y V i s i b l e > < / A t t r i b u t e > < A t t r i b u t e > < A n n o t a t i o n s > < A n n o t a t i o n > < N a m e > F o r m a t < / N a m e > < V a l u e > < F o r m a t   F o r m a t = " G e n e r a l "   x m l n s = " "   / > < / V a l u e > < / A n n o t a t i o n > < / A n n o t a t i o n s > < I D > C a l c u l a t e d C o l u m n 1 < / I D > < N a m e > E x t e r n a l I m p a c t P o r t f o l i o S i g n C a l c < / N a m e > < K e y C o l u m n s > < K e y C o l u m n > < D a t a T y p e > E m p t y < / D a t a T y p e > < S o u r c e   x s i : t y p e = " d d l 2 0 0 _ 2 0 0 : E x p r e s s i o n B i n d i n g " > < E x p r e s s i o n > I F ( C A L C U L A T E ( V A L U E S ( C o n f i g [ T r a c k C a s h ] ) ) = " Y e s " , [ E x t e r n a l I m p a c t P o r t f o l i o S i g n ] , [ E x t e r n a l I m p a c t P o r t f o l i o S i g n 2 ] ) < / E x p r e s s i o n > < / S o u r c e > < / K e y C o l u m n > < / K e y C o l u m n s > < N a m e C o l u m n > < D a t a T y p e > W C h a r < / D a t a T y p e > < S o u r c e   x s i : t y p e = " d d l 2 0 0 _ 2 0 0 : E x p r e s s i o n B i n d i n g " > < E x p r e s s i o n > I F ( C A L C U L A T E ( V A L U E S ( C o n f i g [ T r a c k C a s h ] ) ) = " Y e s " , [ E x t e r n a l I m p a c t P o r t f o l i o S i g n ] , [ E x t e r n a l I m p a c t P o r t f o l i o S i g n 2 ] ) < / 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 C u r r e n c y C o n v _ 7 c 0 2 3 0 c e - 2 c 6 a - 4 d b a - 8 7 e b - f 1 4 7 1 5 c 3 7 1 9 7 < / I D > < N a m e > C u r r e n c y C o n v < / 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 & l t ; s t r i n g & g t ; D a t e & l t ; / s t r i n g & g t ;  
             & l t ; / k e y & g t ;  
             & l t ; v a l u e & g t ;  
                 & l t ; i n t & g t ; 8 8 & l t ; / i n t & g t ;  
             & l t ; / v a l u e & g t ;  
         & l t ; / i t e m & g t ;  
         & l t ; i t e m & g t ;  
             & l t ; k e y & g t ;  
                 & l t ; s t r i n g & g t ; C u r r e n c y F r o m & l t ; / s t r i n g & g t ;  
             & l t ; / k e y & g t ;  
             & l t ; v a l u e & g t ;  
                 & l t ; i n t & g t ; 1 4 6 & l t ; / i n t & g t ;  
             & l t ; / v a l u e & g t ;  
         & l t ; / i t e m & g t ;  
         & l t ; i t e m & g t ;  
             & l t ; k e y & g t ;  
                 & l t ; s t r i n g & g t ; C u r r e n c y T o & l t ; / s t r i n g & g t ;  
             & l t ; / k e y & g t ;  
             & l t ; v a l u e & g t ;  
                 & l t ; i n t & g t ; 1 2 8 & l t ; / i n t & g t ;  
             & l t ; / v a l u e & g t ;  
         & l t ; / i t e m & g t ;  
         & l t ; i t e m & g t ;  
             & l t ; k e y & g t ;  
                 & l t ; s t r i n g & g t ; E x c h R a t e & l t ; / s t r i n g & g t ;  
             & l t ; / k e y & g t ;  
             & l t ; v a l u e & g t ;  
                 & l t ; i n t & g t ; 1 1 5 & l t ; / i n t & g t ;  
             & l t ; / v a l u e & g t ;  
         & l t ; / i t e m & g t ;  
     & l t ; / C o l u m n W i d t h s & g t ;  
     & l t ; C o l u m n D i s p l a y I n d e x & g t ;  
         & l t ; i t e m & g t ;  
             & l t ; k e y & g t ;  
                 & l t ; s t r i n g & g t ; D a t e & l t ; / s t r i n g & g t ;  
             & l t ; / k e y & g t ;  
             & l t ; v a l u e & g t ;  
                 & l t ; i n t & g t ; 0 & l t ; / i n t & g t ;  
             & l t ; / v a l u e & g t ;  
         & l t ; / i t e m & g t ;  
         & l t ; i t e m & g t ;  
             & l t ; k e y & g t ;  
                 & l t ; s t r i n g & g t ; C u r r e n c y F r o m & l t ; / s t r i n g & g t ;  
             & l t ; / k e y & g t ;  
             & l t ; v a l u e & g t ;  
                 & l t ; i n t & g t ; 1 & l t ; / i n t & g t ;  
             & l t ; / v a l u e & g t ;  
         & l t ; / i t e m & g t ;  
         & l t ; i t e m & g t ;  
             & l t ; k e y & g t ;  
                 & l t ; s t r i n g & g t ; C u r r e n c y T o & l t ; / s t r i n g & g t ;  
             & l t ; / k e y & g t ;  
             & l t ; v a l u e & g t ;  
                 & l t ; i n t & g t ; 2 & l t ; / i n t & g t ;  
             & l t ; / v a l u e & g t ;  
         & l t ; / i t e m & g t ;  
         & l t ; i t e m & g t ;  
             & l t ; k e y & g t ;  
                 & l t ; s t r i n g & g t ; E x c h R a t e & l t ; / s t r i n g & g t ;  
             & l t ; / k e y & g t ;  
             & l t ; v a l u e & g t ;  
                 & l t ; i n t & g t ; 3 & l t ; / i n t & g t ;  
             & l t ; / v a l u e & g t ;  
         & l t ; / i t e m & g t ;  
     & l t ; / C o l u m n D i s p l a y I n d e x & g t ;  
     & l t ; C o l u m n F r o z e n   / & g t ;  
     & l t ; C o l u m n C h e c k e d & g t ;  
         & l t ; i t e m & g t ;  
             & l t ; k e y & g t ;  
                 & l t ; s t r i n g & g t ; D a t e & l t ; / s t r i n g & g t ; 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 C u r r e n c y F r o m < / A t t r i b u t e I D > < O v e r r i d e B e h a v i o r > N o n e < / O v e r r i d e B e h a v i o r > < N a m e > C u r r e n c y F r o m < / N a m e > < / A t t r i b u t e R e l a t i o n s h i p > < A t t r i b u t e R e l a t i o n s h i p > < A t t r i b u t e I D > C u r r e n c y T o < / A t t r i b u t e I D > < O v e r r i d e B e h a v i o r > N o n e < / O v e r r i d e B e h a v i o r > < N a m e > C u r r e n c y T o < / N a m e > < / A t t r i b u t e R e l a t i o n s h i p > < A t t r i b u t e R e l a t i o n s h i p > < A t t r i b u t e I D > E x c h R a t e < / A t t r i b u t e I D > < O v e r r i d e B e h a v i o r > N o n e < / O v e r r i d e B e h a v i o r > < N a m e > E x c h R a t e < / N a m e > < / A t t r i b u t e R e l a t i o n s h i p > < A t t r i b u t e R e l a t i o n s h i p > < A t t r i b u t e I D > D a t e < / A t t r i b u t e I D > < O v e r r i d e B e h a v i o r > N o n e < / O v e r r i d e B e h a v i o r > < N a m e > D a t e < / N a m e > < / A t t r i b u t e R e l a t i o n s h i p > < A t t r i b u t e R e l a t i o n s h i p > < A t t r i b u t e I D > C a l c u l a t e d C o l u m n 1 < / A t t r i b u t e I D > < O v e r r i d e B e h a v i o r > N o n e < / O v e r r i d e B e h a v i o r > < N a m e > P r e v D a t e < / N a m e > < / A t t r i b u t e R e l a t i o n s h i p > < A t t r i b u t e R e l a t i o n s h i p > < A t t r i b u t e I D > C a l c u l a t e d C o l u m n 1   1 < / A t t r i b u t e I D > < O v e r r i d e B e h a v i o r > N o n e < / O v e r r i d e B e h a v i o r > < N a m e > E x c h R a t e D e l t a < / N a m e > < / A t t r i b u t e R e l a t i o n s h i p > < A t t r i b u t e R e l a t i o n s h i p > < A t t r i b u t e I D > C a l c u l a t e d C o l u m n 1   2 < / A t t r i b u t e I D > < O v e r r i d e B e h a v i o r > N o n e < / O v e r r i d e B e h a v i o r > < N a m e > P r e v Q u o t e D a t e < / N a m e > < / A t t r i b u t e R e l a t i o n s h i p > < A t t r i b u t e R e l a t i o n s h i p > < A t t r i b u t e I D > C a l c u l a t e d C o l u m n 1   3 < / A t t r i b u t e I D > < O v e r r i d e B e h a v i o r > N o n e < / O v e r r i d e B e h a v i o r > < N a m e > E x c h R a t e D e l t a S u m < / N a m e > < / A t t r i b u t e R e l a t i o n s h i p > < / A t t r i b u t e R e l a t i o n s h i p s > < O r d e r B y > K e y < / O r d e r B y > < A t t r i b u t e H i e r a r c h y V i s i b l e > f a l s e < / A t t r i b u t e H i e r a r c h y V i s i b l e > < / A t t r i b u t e > < A t t r i b u t e > < A n n o t a t i o n s > < A n n o t a t i o n > < N a m e > F o r m a t < / N a m e > < V a l u e > < F o r m a t   F o r m a t = " T e x t "   x m l n s = " "   / > < / V a l u e > < / A n n o t a t i o n > < / A n n o t a t i o n s > < I D > C u r r e n c y F r o m < / I D > < N a m e > C u r r e n c y F r o m < / N a m e > < K e y C o l u m n s > < K e y C o l u m n > < D a t a T y p e > W C h a r < / D a t a T y p e > < D a t a S i z e > 1 3 1 0 7 2 < / D a t a S i z e > < N u l l P r o c e s s i n g > P r e s e r v e < / N u l l P r o c e s s i n g > < I n v a l i d X m l C h a r a c t e r s > R e m o v e < / I n v a l i d X m l C h a r a c t e r s > < S o u r c e   x s i : t y p e = " C o l u m n B i n d i n g " > < T a b l e I D > C u r r e n c y C o n v _ 7 c 0 2 3 0 c e - 2 c 6 a - 4 d b a - 8 7 e b - f 1 4 7 1 5 c 3 7 1 9 7 < / T a b l e I D > < C o l u m n I D > C u r r e n c y F r o m < / C o l u m n I D > < / S o u r c e > < / K e y C o l u m n > < / K e y C o l u m n s > < N a m e C o l u m n > < D a t a T y p e > W C h a r < / D a t a T y p e > < D a t a S i z e > 1 3 1 0 7 2 < / D a t a S i z e > < N u l l P r o c e s s i n g > Z e r o O r B l a n k < / N u l l P r o c e s s i n g > < I n v a l i d X m l C h a r a c t e r s > R e m o v e < / I n v a l i d X m l C h a r a c t e r s > < S o u r c e   x s i : t y p e = " C o l u m n B i n d i n g " > < T a b l e I D > C u r r e n c y C o n v _ 7 c 0 2 3 0 c e - 2 c 6 a - 4 d b a - 8 7 e b - f 1 4 7 1 5 c 3 7 1 9 7 < / T a b l e I D > < C o l u m n I D > C u r r e n c y F r o m < / C o l u m n I D > < / S o u r c e > < / N a m e C o l u m n > < O r d e r B y > K e y < / O r d e r B y > < / A t t r i b u t e > < A t t r i b u t e > < A n n o t a t i o n s > < A n n o t a t i o n > < N a m e > F o r m a t < / N a m e > < V a l u e > < F o r m a t   F o r m a t = " T e x t "   x m l n s = " "   / > < / V a l u e > < / A n n o t a t i o n > < / A n n o t a t i o n s > < I D > C u r r e n c y T o < / I D > < N a m e > C u r r e n c y T o < / N a m e > < K e y C o l u m n s > < K e y C o l u m n > < D a t a T y p e > W C h a r < / D a t a T y p e > < D a t a S i z e > 1 3 1 0 7 2 < / D a t a S i z e > < N u l l P r o c e s s i n g > P r e s e r v e < / N u l l P r o c e s s i n g > < I n v a l i d X m l C h a r a c t e r s > R e m o v e < / I n v a l i d X m l C h a r a c t e r s > < S o u r c e   x s i : t y p e = " C o l u m n B i n d i n g " > < T a b l e I D > C u r r e n c y C o n v _ 7 c 0 2 3 0 c e - 2 c 6 a - 4 d b a - 8 7 e b - f 1 4 7 1 5 c 3 7 1 9 7 < / T a b l e I D > < C o l u m n I D > C u r r e n c y T o < / C o l u m n I D > < / S o u r c e > < / K e y C o l u m n > < / K e y C o l u m n s > < N a m e C o l u m n > < D a t a T y p e > W C h a r < / D a t a T y p e > < D a t a S i z e > 1 3 1 0 7 2 < / D a t a S i z e > < N u l l P r o c e s s i n g > Z e r o O r B l a n k < / N u l l P r o c e s s i n g > < I n v a l i d X m l C h a r a c t e r s > R e m o v e < / I n v a l i d X m l C h a r a c t e r s > < S o u r c e   x s i : t y p e = " C o l u m n B i n d i n g " > < T a b l e I D > C u r r e n c y C o n v _ 7 c 0 2 3 0 c e - 2 c 6 a - 4 d b a - 8 7 e b - f 1 4 7 1 5 c 3 7 1 9 7 < / T a b l e I D > < C o l u m n I D > C u r r e n c y T o < / C o l u m n I D > < / S o u r c e > < / N a m e C o l u m n > < O r d e r B y > K e y < / O r d e r B y > < / A t t r i b u t e > < A t t r i b u t e > < A n n o t a t i o n s > < A n n o t a t i o n > < N a m e > F o r m a t < / N a m e > < V a l u e > < F o r m a t   F o r m a t = " G e n e r a l "   x m l n s = " "   / > < / V a l u e > < / A n n o t a t i o n > < / A n n o t a t i o n s > < I D > E x c h R a t e < / I D > < N a m e > E x c h R a t e < / N a m e > < K e y C o l u m n s > < K e y C o l u m n > < D a t a T y p e > D o u b l e < / D a t a T y p e > < D a t a S i z e > 1 3 1 0 7 2 < / D a t a S i z e > < N u l l P r o c e s s i n g > P r e s e r v e < / N u l l P r o c e s s i n g > < I n v a l i d X m l C h a r a c t e r s > R e m o v e < / I n v a l i d X m l C h a r a c t e r s > < S o u r c e   x s i : t y p e = " C o l u m n B i n d i n g " > < T a b l e I D > C u r r e n c y C o n v _ 7 c 0 2 3 0 c e - 2 c 6 a - 4 d b a - 8 7 e b - f 1 4 7 1 5 c 3 7 1 9 7 < / T a b l e I D > < C o l u m n I D > E x c h R a t e < / C o l u m n I D > < / S o u r c e > < / K e y C o l u m n > < / K e y C o l u m n s > < N a m e C o l u m n > < D a t a T y p e > W C h a r < / D a t a T y p e > < D a t a S i z e > 1 3 1 0 7 2 < / D a t a S i z e > < N u l l P r o c e s s i n g > Z e r o O r B l a n k < / N u l l P r o c e s s i n g > < I n v a l i d X m l C h a r a c t e r s > R e m o v e < / I n v a l i d X m l C h a r a c t e r s > < S o u r c e   x s i : t y p e = " C o l u m n B i n d i n g " > < T a b l e I D > C u r r e n c y C o n v _ 7 c 0 2 3 0 c e - 2 c 6 a - 4 d b a - 8 7 e b - f 1 4 7 1 5 c 3 7 1 9 7 < / T a b l e I D > < C o l u m n I D > E x c h R a t e < / C o l u m n I D > < / S o u r c e > < / N a m e C o l u m n > < O r d e r B y > K e y < / O r d e r B y > < / A t t r i b u t e > < A t t r i b u t e > < A n n o t a t i o n s > < A n n o t a t i o n > < N a m e > F o r m a t < / N a m e > < V a l u e > < F o r m a t   F o r m a t = " D a t e T i m e C u s t o m "   x m l n s = " " > < D a t e T i m e s > < D a t e T i m e   L C I D = " 1 0 3 3 "   G r o u p = " S h o r t D a t e "   F o r m a t S t r i n g = " y y y y - M M - d d "   / > < D a t e T i m e   L C I D = " 4 1 0 5 "   G r o u p = " S h o r t D a t e "   F o r m a t S t r i n g = " y y y y - M M - d d "   / > < / D a t e T i m e s > < / F o r m a t > < / V a l u e > < / A n n o t a t i o n > < / A n n o t a t i o n s > < I D > D a t e < / I D > < N a m e > D a t e < / N a m e > < K e y C o l u m n s > < K e y C o l u m n > < D a t a T y p e > D a t e < / D a t a T y p e > < D a t a S i z e > 1 3 1 0 7 2 < / D a t a S i z e > < N u l l P r o c e s s i n g > P r e s e r v e < / N u l l P r o c e s s i n g > < S o u r c e   x s i : t y p e = " C o l u m n B i n d i n g " > < T a b l e I D > C u r r e n c y C o n v _ 7 c 0 2 3 0 c e - 2 c 6 a - 4 d b a - 8 7 e b - f 1 4 7 1 5 c 3 7 1 9 7 < / T a b l e I D > < C o l u m n I D > D a t e < / C o l u m n I D > < / S o u r c e > < / K e y C o l u m n > < / K e y C o l u m n s > < N a m e C o l u m n > < D a t a T y p e > W C h a r < / D a t a T y p e > < D a t a S i z e > 1 3 1 0 7 2 < / D a t a S i z e > < N u l l P r o c e s s i n g > Z e r o O r B l a n k < / N u l l P r o c e s s i n g > < S o u r c e   x s i : t y p e = " C o l u m n B i n d i n g " > < T a b l e I D > C u r r e n c y C o n v _ 7 c 0 2 3 0 c e - 2 c 6 a - 4 d b a - 8 7 e b - f 1 4 7 1 5 c 3 7 1 9 7 < / T a b l e I D > < C o l u m n I D > D a t e < / C o l u m n I D > < / S o u r c e > < / N a m e C o l u m n > < O r d e r B y > K e y < / O r d e r B y > < d d l 3 0 0 _ 3 0 0 : F o r m a t S t r i n g > y y y y - M M - d d < / d d l 3 0 0 _ 3 0 0 : F o r m a t S t r i n g > < / A t t r i b u t e > < A t t r i b u t e > < A n n o t a t i o n s > < A n n o t a t i o n > < N a m e > F o r m a t < / N a m e > < V a l u e > < F o r m a t   F o r m a t = " D a t e T i m e C u s t o m "   x m l n s = " " > < D a t e T i m e s > < D a t e T i m e   L C I D = " 1 0 3 3 "   G r o u p = " S h o r t D a t e "   F o r m a t S t r i n g = " y y y y - M M - d d "   / > < D a t e T i m e   L C I D = " 4 1 0 5 "   G r o u p = " S h o r t D a t e "   F o r m a t S t r i n g = " y y y y - M M - d d "   / > < / D a t e T i m e s > < / F o r m a t > < / V a l u e > < / A n n o t a t i o n > < / A n n o t a t i o n s > < I D > C a l c u l a t e d C o l u m n 1 < / I D > < N a m e > P r e v D a t e < / N a m e > < K e y C o l u m n s > < K e y C o l u m n > < D a t a T y p e > E m p t y < / D a t a T y p e > < S o u r c e   x s i : t y p e = " d d l 2 0 0 _ 2 0 0 : E x p r e s s i o n B i n d i n g " > < E x p r e s s i o n > M A X X (  
       F I L T E R (  
 	 	 C A L C U L A T E T A B L E ( V A L U E S ( C u r r e n c y C o n v [ D a t e ] )  
 	 	 	 ,   A L L E X C E P T ( C u r r e n c y C o n v ,   C u r r e n c y C o n v [ C u r r e n c y F r o m ] ,   C u r r e n c y C o n v [ C u r r e n c y T o ] )  
 	 	 )  
 	 	 ,   C u r r e n c y C o n v [ D a t e ]   & l t ;   E A R L I E R ( C u r r e n c y C o n v [ D a t e ] )  
         )  
         ,   C u r r e n c y C o n v [ D a t e ]  
 ) < / E x p r e s s i o n > < / S o u r c e > < / K e y C o l u m n > < / K e y C o l u m n s > < N a m e C o l u m n > < D a t a T y p e > W C h a r < / D a t a T y p e > < S o u r c e   x s i : t y p e = " d d l 2 0 0 _ 2 0 0 : E x p r e s s i o n B i n d i n g " > < E x p r e s s i o n > M A X X (  
       F I L T E R (  
 	 	 C A L C U L A T E T A B L E ( V A L U E S ( C u r r e n c y C o n v [ D a t e ] )  
 	 	 	 ,   A L L E X C E P T ( C u r r e n c y C o n v ,   C u r r e n c y C o n v [ C u r r e n c y F r o m ] ,   C u r r e n c y C o n v [ C u r r e n c y T o ] )  
 	 	 )  
 	 	 ,   C u r r e n c y C o n v [ D a t e ]   & l t ;   E A R L I E R ( C u r r e n c y C o n v [ D a t e ] )  
         )  
         ,   C u r r e n c y C o n v [ D a t e ]  
 ) < / E x p r e s s i o n > < / S o u r c e > < / N a m e C o l u m n > < O r d e r B y > K e y < / O r d e r B y > < d d l 3 0 0 _ 3 0 0 : F o r m a t S t r i n g > y y y y - M M - d d < / d d l 3 0 0 _ 3 0 0 : F o r m a t S t r i n g > < / A t t r i b u t e > < A t t r i b u t e > < A n n o t a t i o n s > < A n n o t a t i o n > < N a m e > F o r m a t < / N a m e > < V a l u e > < F o r m a t   F o r m a t = " G e n e r a l "   x m l n s = " "   / > < / V a l u e > < / A n n o t a t i o n > < / A n n o t a t i o n s > < I D > C a l c u l a t e d C o l u m n 1   1 < / I D > < N a m e > E x c h R a t e D e l t a < / N a m e > < K e y C o l u m n s > < K e y C o l u m n > < D a t a T y p e > E m p t y < / D a t a T y p e > < S o u r c e   x s i : t y p e = " d d l 2 0 0 _ 2 0 0 : E x p r e s s i o n B i n d i n g " > < E x p r e s s i o n > R O U N D ( C u r r e n c y C o n v [ E x c h R a t e ]   -   C A L C U L A T E ( V A L U E S ( C u r r e n c y C o n v [ E x c h R a t e ] ) ,   A L L E X C E P T ( C u r r e n c y C o n v ,   C u r r e n c y C o n v [ C u r r e n c y F r o m ] ,   C u r r e n c y C o n v [ C u r r e n c y T o ] ) ,   C u r r e n c y C o n v [ D a t e ]   =   E A R L I E R ( C u r r e n c y C o n v [ P r e v D a t e ] ) ) ,   8 ) < / E x p r e s s i o n > < / S o u r c e > < / K e y C o l u m n > < / K e y C o l u m n s > < N a m e C o l u m n > < D a t a T y p e > W C h a r < / D a t a T y p e > < S o u r c e   x s i : t y p e = " d d l 2 0 0 _ 2 0 0 : E x p r e s s i o n B i n d i n g " > < E x p r e s s i o n > R O U N D ( C u r r e n c y C o n v [ E x c h R a t e ]   -   C A L C U L A T E ( V A L U E S ( C u r r e n c y C o n v [ E x c h R a t e ] ) ,   A L L E X C E P T ( C u r r e n c y C o n v ,   C u r r e n c y C o n v [ C u r r e n c y F r o m ] ,   C u r r e n c y C o n v [ C u r r e n c y T o ] ) ,   C u r r e n c y C o n v [ D a t e ]   =   E A R L I E R ( C u r r e n c y C o n v [ P r e v D a t e ] ) ) ,   8 ) < / E x p r e s s i o n > < / S o u r c e > < / N a m e C o l u m n > < O r d e r B y > K e y < / O r d e r B y > < / A t t r i b u t e > < A t t r i b u t e > < A n n o t a t i o n s > < A n n o t a t i o n > < N a m e > F o r m a t < / N a m e > < V a l u e > < F o r m a t   F o r m a t = " D a t e T i m e C u s t o m "   x m l n s = " " > < D a t e T i m e s > < D a t e T i m e   L C I D = " 1 0 3 3 "   G r o u p = " S h o r t D a t e "   F o r m a t S t r i n g = " y y y y - M M - d d "   / > < D a t e T i m e   L C I D = " 4 1 0 5 "   G r o u p = " S h o r t D a t e "   F o r m a t S t r i n g = " y y y y - M M - d d "   / > < / D a t e T i m e s > < / F o r m a t > < / V a l u e > < / A n n o t a t i o n > < / A n n o t a t i o n s > < I D > C a l c u l a t e d C o l u m n 1   2 < / I D > < N a m e > P r e v Q u o t e D a t e < / N a m e > < K e y C o l u m n s > < K e y C o l u m n > < D a t a T y p e > E m p t y < / D a t a T y p e > < S o u r c e   x s i : t y p e = " d d l 2 0 0 _ 2 0 0 : E x p r e s s i o n B i n d i n g " > < E x p r e s s i o n > M A X X ( F I L T E R ( C A L C U L A T E T A B L E ( D a t e s ,   D a t e s [ Q u o t e s E x i s t s ] = " Y e s " ,   A l l ( D a t e s ) ) ,   D a t e s [ D a t e ] & l t ; E A R L I E R ( C u r r e n c y C o n v [ D a t e ] ) ) ,   D a t e s [ D a t e ] ) < / E x p r e s s i o n > < / S o u r c e > < / K e y C o l u m n > < / K e y C o l u m n s > < N a m e C o l u m n > < D a t a T y p e > W C h a r < / D a t a T y p e > < S o u r c e   x s i : t y p e = " d d l 2 0 0 _ 2 0 0 : E x p r e s s i o n B i n d i n g " > < E x p r e s s i o n > M A X X ( F I L T E R ( C A L C U L A T E T A B L E ( D a t e s ,   D a t e s [ Q u o t e s E x i s t s ] = " Y e s " ,   A l l ( D a t e s ) ) ,   D a t e s [ D a t e ] & l t ; E A R L I E R ( C u r r e n c y C o n v [ D a t e ] ) ) ,   D a t e s [ D a t e ] ) < / E x p r e s s i o n > < / S o u r c e > < / N a m e C o l u m n > < O r d e r B y > K e y < / O r d e r B y > < d d l 3 0 0 _ 3 0 0 : F o r m a t S t r i n g > y y y y - M M - d d < / d d l 3 0 0 _ 3 0 0 : F o r m a t S t r i n g > < / A t t r i b u t e > < A t t r i b u t e > < A n n o t a t i o n s > < A n n o t a t i o n > < N a m e > F o r m a t < / N a m e > < V a l u e > < F o r m a t   F o r m a t = " G e n e r a l "   x m l n s = " "   / > < / V a l u e > < / A n n o t a t i o n > < / A n n o t a t i o n s > < I D > C a l c u l a t e d C o l u m n 1   3 < / I D > < N a m e > E x c h R a t e D e l t a S u m < / N a m e > < K e y C o l u m n s > < K e y C o l u m n > < D a t a T y p e > E m p t y < / D a t a T y p e > < S o u r c e   x s i : t y p e = " d d l 2 0 0 _ 2 0 0 : E x p r e s s i o n B i n d i n g " > < E x p r e s s i o n > I F ( R e l a t e d ( D a t e s [ Q u o t e s E x i s t s ] ) = " Y e s " , S U M X ( C A L C U L A T E T A B L E ( C u r r e n c y C o n v ,   A L L E X C E P T ( C u r r e n c y C o n v ,   C u r r e n c y C o n v [ C u r r e n c y F r o m ] ,   C u r r e n c y C o n v [ C u r r e n c y T o ] ,   C u r r e n c y C o n v [ P r e v Q u o t e D a t e ] ) ) ,   C u r r e n c y C o n v [ E x c h R a t e D e l t a ] ) ) < / E x p r e s s i o n > < / S o u r c e > < / K e y C o l u m n > < / K e y C o l u m n s > < N a m e C o l u m n > < D a t a T y p e > W C h a r < / D a t a T y p e > < S o u r c e   x s i : t y p e = " d d l 2 0 0 _ 2 0 0 : E x p r e s s i o n B i n d i n g " > < E x p r e s s i o n > I F ( R e l a t e d ( D a t e s [ Q u o t e s E x i s t s ] ) = " Y e s " , S U M X ( C A L C U L A T E T A B L E ( C u r r e n c y C o n v ,   A L L E X C E P T ( C u r r e n c y C o n v ,   C u r r e n c y C o n v [ C u r r e n c y F r o m ] ,   C u r r e n c y C o n v [ C u r r e n c y T o ] ,   C u r r e n c y C o n v [ P r e v Q u o t e D a t e ] ) ) ,   C u r r e n c y C o n v [ E x c h R a t e D e l t a ] ) ) < / 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 4 f b 6 7 3 f 0 - 7 c 7 5 - 4 4 c e - 9 a f c - d 4 b 2 f 1 7 9 c 5 7 4 < / I D > < d d l 3 0 0 _ 3 0 0 : F r o m R e l a t i o n s h i p E n d > < d d l 3 0 0 _ 3 0 0 : M u l t i p l i c i t y > M a n y < / d d l 3 0 0 _ 3 0 0 : M u l t i p l i c i t y > < d d l 3 0 0 : V i s u a l i z a t i o n P r o p e r t i e s   / > < D i m e n s i o n I D > C u r r e n c y C o n v _ 7 c 0 2 3 0 c e - 2 c 6 a - 4 d b a - 8 7 e b - f 1 4 7 1 5 c 3 7 1 9 7 < / D i m e n s i o n I D > < A t t r i b u t e s > < A t t r i b u t e > < A t t r i b u t e I D > D a t e < / A t t r i b u t e I D > < / A t t r i b u t e > < / A t t r i b u t e s > < / d d l 3 0 0 _ 3 0 0 : F r o m R e l a t i o n s h i p E n d > < d d l 3 0 0 _ 3 0 0 : T o R e l a t i o n s h i p E n d > < d d l 3 0 0 _ 3 0 0 : M u l t i p l i c i t y > O n e < / d d l 3 0 0 _ 3 0 0 : M u l t i p l i c i t y > < d d l 3 0 0 : V i s u a l i z a t i o n P r o p e r t i e s   / > < D i m e n s i o n I D > D a t e s _ 8 a 8 f 1 5 e 7 - 7 a 5 1 - 4 c 5 c - b 6 5 7 - a f 2 6 6 f 2 0 6 a 1 1 < / D i m e n s i o n I D > < A t t r i b u t e s > < A t t r i b u t e > < A t t r i b u t e I D > D a t e < / A t t r i b u t e I D > < / A t t r i b u t e > < / A t t r i b u t e s > < / d d l 3 0 0 _ 3 0 0 : T o R e l a t i o n s h i p E n d > < / d d l 3 0 0 _ 3 0 0 : R e l a t i o n s h i p > < / d d l 3 0 0 _ 3 0 0 : R e l a t i o n s h i p s > < / D i m e n s i o n > < D i m e n s i o n > < I D > R e p o r t C u r r e n c y < / I D > < N a m e > R e p o r t C u r r e n c y < / 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 R e p o r t C u r r e n c y < / I D > < N a m e > R e p o r t C u r r e n c y < / 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G e n e r a l "   x m l n s = " "   / > < / V a l u e > < / A n n o t a t i o n > < A n n o t a t i o n > < N a m e > D e l e t e N o t A l l o w e d < / N a m e > < / A n n o t a t i o n > < / A n n o t a t i o n s > < I D > C u r r e n c y I D < / I D > < N a m e > C u r r e n c y I D < / N a m e > < K e y C o l u m n s > < K e y C o l u m n > < D a t a T y p e > B i g I n t < / 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 C u r r e n c y I D < / A t t r i b u t e I D > < O v e r r i d e B e h a v i o r > N o n e < / O v e r r i d e B e h a v i o r > < N a m e > C u r r e n c y I D < / 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 S y m b o l S e c t o r < / I D > < N a m e > S y m b o l S e c t o r < / 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 S y m b o l < / I D > < N a m e > S y m b o l < / 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 S e c t o r < / I D > < N a m e > S e c t o r < / 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N a m e > D e l e t e N o t A l l o w e d < / N a m e > < / A n n o t a t i o n > < / A n n o t a t i o n s > < I D > P e r c e n t < / I D > < N a m e > P e r c e n t < / N a m e > < K e y C o l u m n s > < K e y C o l u m n > < D a t a T y p e > D o u b l e < / 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s > < I D > S e n s i t i v i t y < / I D > < N a m e > S e n s i t i v i t y < / 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 S y m b o l < / A t t r i b u t e I D > < O v e r r i d e B e h a v i o r > N o n e < / O v e r r i d e B e h a v i o r > < N a m e > S y m b o l < / N a m e > < / A t t r i b u t e R e l a t i o n s h i p > < A t t r i b u t e R e l a t i o n s h i p > < A t t r i b u t e I D > S e c t o r < / A t t r i b u t e I D > < O v e r r i d e B e h a v i o r > N o n e < / O v e r r i d e B e h a v i o r > < N a m e > S e c t o r < / N a m e > < / A t t r i b u t e R e l a t i o n s h i p > < A t t r i b u t e R e l a t i o n s h i p > < A t t r i b u t e I D > P e r c e n t < / A t t r i b u t e I D > < O v e r r i d e B e h a v i o r > N o n e < / O v e r r i d e B e h a v i o r > < N a m e > P e r c e n t < / N a m e > < / A t t r i b u t e R e l a t i o n s h i p > < A t t r i b u t e R e l a t i o n s h i p > < A t t r i b u t e I D > S e n s i t i v i t y < / A t t r i b u t e I D > < O v e r r i d e B e h a v i o r > N o n e < / O v e r r i d e B e h a v i o r > < N a m e > S e n s i t i v i t y 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 9 c 2 f e 2 9 6 - 8 9 4 4 - 4 3 5 0 - b 2 5 3 - a d 6 f 5 2 8 8 1 0 e c < / I D > < d d l 3 0 0 _ 3 0 0 : F r o m R e l a t i o n s h i p E n d > < d d l 3 0 0 _ 3 0 0 : M u l t i p l i c i t y > M a n y < / d d l 3 0 0 _ 3 0 0 : M u l t i p l i c i t y > < d d l 3 0 0 : V i s u a l i z a t i o n P r o p e r t i e s   / > < D i m e n s i o n I D > S y m b o l S e c t o r < / D i m e n s i o n I D > < A t t r i b u t e s > < A t t r i b u t e > < A t t r i b u t e I D > S y m b o l < / A t t r i b u t e I D > < / A t t r i b u t e > < / A t t r i b u t e s > < / d d l 3 0 0 _ 3 0 0 : F r o m R e l a t i o n s h i p E n d > < d d l 3 0 0 _ 3 0 0 : T o R e l a t i o n s h i p E n d > < d d l 3 0 0 _ 3 0 0 : M u l t i p l i c i t y > O n e < / d d l 3 0 0 _ 3 0 0 : M u l t i p l i c i t y > < d d l 3 0 0 : V i s u a l i z a t i o n P r o p e r t i e s   / > < D i m e n s i o n I D > S y m b o l < / D i m e n s i o n I D > < A t t r i b u t e s > < A t t r i b u t e > < A t t r i b u t e I D > S y m b o l < / A t t r i b u t e I D > < / A t t r i b u t e > < / A t t r i b u t e s > < / d d l 3 0 0 _ 3 0 0 : T o R e l a t i o n s h i p E n d > < / d d l 3 0 0 _ 3 0 0 : R e l a t i o n s h i p > < / d d l 3 0 0 _ 3 0 0 : R e l a t i o n s h i p s > < / D i m e n s i o n > < D i m e n s i o n > < I D > X I R R < / I D > < N a m e > X I R R < / 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G e n e r a l "   x m l n s = " "   / > < / V a l u e > < / A n n o t a t i o n > < A n n o t a t i o n > < N a m e > D e l e t e N o t A l l o w e d < / N a m e > < / A n n o t a t i o n > < / A n n o t a t i o n s > < I D > X I R R < / I D > < N a m e > X I R R < / N a m e > < U s a g e > K e y < / U s a g e > < K e y C o l u m n s > < K e y C o l u m n > < D a t a T y p e > D o u b l e < / 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s > < O r d e r B y > K e y < / O r d e r B y > < G r o u p i n g B e h a v i o r > D i s c o u r a g e G r o u p i n g < / G r o u p i n g B e h a v i o r > < d d l 3 0 0 : V i s u a l i z a t i o n P r o p e r t i e s > < d d l 3 0 0 : D i s p l a y K e y P o s i t i o n > 1 < / d d l 3 0 0 : D i s p l a y K e y P o s i t i o n > < / d d l 3 0 0 : V i s u a l i z a t i o n P r o p e r t i e s > < / 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 D a t e s _ 8 a 8 f 1 5 e 7 - 7 a 5 1 - 4 c 5 c - b 6 5 7 - a f 2 6 6 f 2 0 6 a 1 1 < / I D > < N a m e > D a t e s 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 & l t ; s t r i n g & g t ; D a t e & l t ; / s t r i n g & g t ;  
             & l t ; / k e y & g t ;  
             & l t ; v a l u e & g t ;  
                 & l t ; i n t & g t ; 8 8 & l t ; / i n t & g t ;  
             & l t ; / v a l u e & g t ;  
         & l t ; / i t e m & g t ;  
     & l t ; / C o l u m n W i d t h s & g t ;  
     & l t ; C o l u m n D i s p l a y I n d e x & g t ;  
         & l t ; i t e m & g t ;  
             & l t ; k e y & g t ;  
                 & l t ; s t r i n g & g t ; D a t e & l t ; / s t r i n g & g t ;  
             & l t ; / k e y & g t ;  
             & l t ; v a l u e & g t ;  
                 & l t ; i n t & g t ; 0 & l t ; / i n t & g t ; 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T y p e > T i m e < / T y p 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 C a l c u l a t e d C o l u m n 1 < / A t t r i b u t e I D > < O v e r r i d e B e h a v i o r > N o n e < / O v e r r i d e B e h a v i o r > < N a m e > D a y s   -   C u r r e n t < / N a m e > < / A t t r i b u t e R e l a t i o n s h i p > < A t t r i b u t e R e l a t i o n s h i p > < A t t r i b u t e I D > C a l c u l a t e d C o l u m n 1   1 < / A t t r i b u t e I D > < O v e r r i d e B e h a v i o r > N o n e < / O v e r r i d e B e h a v i o r > < N a m e > M o n t h < / N a m e > < / A t t r i b u t e R e l a t i o n s h i p > < A t t r i b u t e R e l a t i o n s h i p > < A t t r i b u t e I D > C a l c u l a t e d C o l u m n 2 < / A t t r i b u t e I D > < O v e r r i d e B e h a v i o r > N o n e < / O v e r r i d e B e h a v i o r > < N a m e > Y e a r < / N a m e > < / A t t r i b u t e R e l a t i o n s h i p > < A t t r i b u t e R e l a t i o n s h i p > < A t t r i b u t e I D > C a l c u l a t e d C o l u m n 2   1 < / A t t r i b u t e I D > < O v e r r i d e B e h a v i o r > N o n e < / O v e r r i d e B e h a v i o r > < N a m e > S h o r t   D a t e < / N a m e > < / A t t r i b u t e R e l a t i o n s h i p > < A t t r i b u t e R e l a t i o n s h i p > < A t t r i b u t e I D > C a l c u l a t e d C o l u m n 1   2 < / A t t r i b u t e I D > < O v e r r i d e B e h a v i o r > N o n e < / O v e r r i d e B e h a v i o r > < N a m e > M t h - D a y < / N a m e > < / A t t r i b u t e R e l a t i o n s h i p > < A t t r i b u t e R e l a t i o n s h i p > < A t t r i b u t e I D > C a l c u l a t e d C o l u m n 1   3 < / A t t r i b u t e I D > < O v e r r i d e B e h a v i o r > N o n e < / O v e r r i d e B e h a v i o r > < N a m e > Q u a r t e r   I n   Y e a r < / N a m e > < / A t t r i b u t e R e l a t i o n s h i p > < A t t r i b u t e R e l a t i o n s h i p > < A t t r i b u t e I D > C a l c u l a t e d C o l u m n 1   4 < / A t t r i b u t e I D > < O v e r r i d e B e h a v i o r > N o n e < / O v e r r i d e B e h a v i o r > < N a m e > Q u a r t e r < / N a m e > < / A t t r i b u t e R e l a t i o n s h i p > < A t t r i b u t e R e l a t i o n s h i p > < A t t r i b u t e I D > C a l c u l a t e d C o l u m n 1   5 < / A t t r i b u t e I D > < O v e r r i d e B e h a v i o r > N o n e < / O v e r r i d e B e h a v i o r > < N a m e > M o n t h   I n   Y e a r < / N a m e > < / A t t r i b u t e R e l a t i o n s h i p > < A t t r i b u t e R e l a t i o n s h i p > < A t t r i b u t e I D > C a l c u l a t e d C o l u m n 1   6 < / A t t r i b u t e I D > < O v e r r i d e B e h a v i o r > N o n e < / O v e r r i d e B e h a v i o r > < N a m e > Q u o t e s E x i s t s < / N a m e > < / A t t r i b u t e R e l a t i o n s h i p > < A t t r i b u t e R e l a t i o n s h i p > < A t t r i b u t e I D > C a l c u l a t e d C o l u m n 1   7 < / A t t r i b u t e I D > < O v e r r i d e B e h a v i o r > N o n e < / O v e r r i d e B e h a v i o r > < N a m e > D a y s   -   L a s t   1 2 < / N a m e > < / A t t r i b u t e R e l a t i o n s h i p > < A t t r i b u t e R e l a t i o n s h i p > < A t t r i b u t e I D > C a l c u l a t e d C o l u m n 1   8 < / A t t r i b u t e I D > < O v e r r i d e B e h a v i o r > N o n e < / O v e r r i d e B e h a v i o r > < N a m e > C a l c u l a t e d C o l u m n 1 < / N a m e > < / A t t r i b u t e R e l a t i o n s h i p > < A t t r i b u t e R e l a t i o n s h i p > < A t t r i b u t e I D > C a l c u l a t e d C o l u m n 1   9 < / A t t r i b u t e I D > < O v e r r i d e B e h a v i o r > N o n e < / O v e r r i d e B e h a v i o r > < N a m e > C a l c u l a t e d C o l u m n 1   1 < / N a m e > < / A t t r i b u t e R e l a t i o n s h i p > < A t t r i b u t e R e l a t i o n s h i p > < A t t r i b u t e I D > C a l c u l a t e d C o l u m n 1   1 0 < / A t t r i b u t e I D > < O v e r r i d e B e h a v i o r > N o n e < / O v e r r i d e B e h a v i o r > < N a m e > C a l c u l a t e d C o l u m n 1   2 < / N a m e > < / A t t r i b u t e R e l a t i o n s h i p > < A t t r i b u t e R e l a t i o n s h i p > < A t t r i b u t e I D > C a l c u l a t e d C o l u m n 1   1 1 < / A t t r i b u t e I D > < O v e r r i d e B e h a v i o r > N o n e < / O v e r r i d e B e h a v i o r > < N a m e > C a l c u l a t e d C o l u m n 1   3 < / N a m e > < / A t t r i b u t e R e l a t i o n s h i p > < A t t r i b u t e R e l a t i o n s h i p > < A t t r i b u t e I D > C a l c u l a t e d C o l u m n 1   1 2 < / A t t r i b u t e I D > < O v e r r i d e B e h a v i o r > N o n e < / O v e r r i d e B e h a v i o r > < N a m e > C a l c u l a t e d C o l u m n 1   4 < / N a m e > < / A t t r i b u t e R e l a t i o n s h i p > < A t t r i b u t e R e l a t i o n s h i p > < A t t r i b u t e I D > C a l c u l a t e d C o l u m n 1   1 3 < / A t t r i b u t e I D > < O v e r r i d e B e h a v i o r > N o n e < / O v e r r i d e B e h a v i o r > < N a m e > C a l c u l a t e d C o l u m n 1   5 < / N a m e > < / A t t r i b u t e R e l a t i o n s h i p > < A t t r i b u t e R e l a t i o n s h i p > < A t t r i b u t e I D > C a l c u l a t e d C o l u m n 1   1 4 < / A t t r i b u t e I D > < O v e r r i d e B e h a v i o r > N o n e < / O v e r r i d e B e h a v i o r > < N a m e > C a l c u l a t e d C o l u m n 1   6 < / N a m e > < / A t t r i b u t e R e l a t i o n s h i p > < A t t r i b u t e R e l a t i o n s h i p > < A t t r i b u t e I D > C a l c u l a t e d C o l u m n 1   1 5 < / A t t r i b u t e I D > < O v e r r i d e B e h a v i o r > N o n e < / O v e r r i d e B e h a v i o r > < N a m e > C a l c u l a t e d C o l u m n 1   7 < / N a m e > < / A t t r i b u t e R e l a t i o n s h i p > < A t t r i b u t e R e l a t i o n s h i p > < A t t r i b u t e I D > C a l c u l a t e d C o l u m n 1   1 6 < / A t t r i b u t e I D > < O v e r r i d e B e h a v i o r > N o n e < / O v e r r i d e B e h a v i o r > < N a m e > C a l c u l a t e d C o l u m n 1   8 < / N a m e > < / A t t r i b u t e R e l a t i o n s h i p > < A t t r i b u t e R e l a t i o n s h i p > < A t t r i b u t e I D > C a l c u l a t e d C o l u m n 1   1 7 < / A t t r i b u t e I D > < O v e r r i d e B e h a v i o r > N o n e < / O v e r r i d e B e h a v i o r > < N a m e > C a l c u l a t e d C o l u m n 1   9 < / N a m e > < / A t t r i b u t e R e l a t i o n s h i p > < A t t r i b u t e R e l a t i o n s h i p > < A t t r i b u t e I D > C a l c u l a t e d C o l u m n 1   1 8 < / A t t r i b u t e I D > < O v e r r i d e B e h a v i o r > N o n e < / O v e r r i d e B e h a v i o r > < N a m e > C a l c u l a t e d C o l u m n 1   1 0 < / N a m e > < / A t t r i b u t e R e l a t i o n s h i p > < A t t r i b u t e R e l a t i o n s h i p > < A t t r i b u t e I D > C a l c u l a t e d C o l u m n 1   1 9 < / A t t r i b u t e I D > < O v e r r i d e B e h a v i o r > N o n e < / O v e r r i d e B e h a v i o r > < N a m e > C a l c u l a t e d C o l u m n 1   1 1 < / N a m e > < / A t t r i b u t e R e l a t i o n s h i p > < A t t r i b u t e R e l a t i o n s h i p > < A t t r i b u t e I D > C a l c u l a t e d C o l u m n 1   2 0 < / A t t r i b u t e I D > < O v e r r i d e B e h a v i o r > N o n e < / O v e r r i d e B e h a v i o r > < N a m e > C a l c u l a t e d C o l u m n 1   1 2 < / N a m e > < / A t t r i b u t e R e l a t i o n s h i p > < A t t r i b u t e R e l a t i o n s h i p > < A t t r i b u t e I D > C a l c u l a t e d C o l u m n 1   2 1 < / A t t r i b u t e I D > < O v e r r i d e B e h a v i o r > N o n e < / O v e r r i d e B e h a v i o r > < N a m e > C a l c u l a t e d C o l u m n 1   1 3 < / N a m e > < / A t t r i b u t e R e l a t i o n s h i p > < A t t r i b u t e R e l a t i o n s h i p > < A t t r i b u t e I D > C a l c u l a t e d C o l u m n 1   2 2 < / A t t r i b u t e I D > < O v e r r i d e B e h a v i o r > N o n e < / O v e r r i d e B e h a v i o r > < N a m e > C a l c u l a t e d C o l u m n 1   1 4 < / N a m e > < / A t t r i b u t e R e l a t i o n s h i p > < A t t r i b u t e R e l a t i o n s h i p > < A t t r i b u t e I D > C a l c u l a t e d C o l u m n 1   2 3 < / A t t r i b u t e I D > < O v e r r i d e B e h a v i o r > N o n e < / O v e r r i d e B e h a v i o r > < N a m e > C a l c u l a t e d C o l u m n 1   1 5 < / N a m e > < / A t t r i b u t e R e l a t i o n s h i p > < A t t r i b u t e R e l a t i o n s h i p > < A t t r i b u t e I D > C a l c u l a t e d C o l u m n 1   2 4 < / A t t r i b u t e I D > < O v e r r i d e B e h a v i o r > N o n e < / O v e r r i d e B e h a v i o r > < N a m e > C a l c u l a t e d C o l u m n 1   1 6 < / N a m e > < / A t t r i b u t e R e l a t i o n s h i p > < / A t t r i b u t e R e l a t i o n s h i p s > < O r d e r B y > K e y < / O r d e r B y > < A t t r i b u t e H i e r a r c h y V i s i b l e > f a l s e < / A t t r i b u t e H i e r a r c h y V i s i b l e > < / A t t r i b u t e > < A t t r i b u t e > < A n n o t a t i o n s > < A n n o t a t i o n > < N a m e > F o r m a t < / N a m e > < V a l u e > < F o r m a t   F o r m a t = " D a t e T i m e C u s t o m "   x m l n s = " " > < D a t e T i m e s > < D a t e T i m e   L C I D = " 1 0 3 3 "   G r o u p = " S h o r t D a t e "   F o r m a t S t r i n g = " y y y y - M M - d d "   / > < D a t e T i m e   L C I D = " 4 1 0 5 "   G r o u p = " S h o r t D a t e "   F o r m a t S t r i n g = " y y y y - M M - d d "   / > < / D a t e T i m e s > < / F o r m a t > < / V a l u e > < / A n n o t a t i o n > < / A n n o t a t i o n s > < I D > D a t e < / I D > < N a m e > D a t e < / N a m e > < U s a g e > K e y < / U s a g e > < K e y C o l u m n s > < K e y C o l u m n > < D a t a T y p e > D a t e < / D a t a T y p e > < D a t a S i z e > - 1 < / D a t a S i z e > < N u l l P r o c e s s i n g > E r r o r < / N u l l P r o c e s s i n g > < I n v a l i d X m l C h a r a c t e r s > R e m o v e < / I n v a l i d X m l C h a r a c t e r s > < S o u r c e   x s i : t y p e = " C o l u m n B i n d i n g " > < T a b l e I D > D a t e s _ 8 a 8 f 1 5 e 7 - 7 a 5 1 - 4 c 5 c - b 6 5 7 - a f 2 6 6 f 2 0 6 a 1 1 < / T a b l e I D > < C o l u m n I D > D a t e < / C o l u m n I D > < / S o u r c e > < / K e y C o l u m n > < / K e y C o l u m n s > < N a m e C o l u m n > < D a t a T y p e > W C h a r < / D a t a T y p e > < D a t a S i z e > - 1 < / D a t a S i z e > < N u l l P r o c e s s i n g > Z e r o O r B l a n k < / N u l l P r o c e s s i n g > < I n v a l i d X m l C h a r a c t e r s > R e m o v e < / I n v a l i d X m l C h a r a c t e r s > < S o u r c e   x s i : t y p e = " C o l u m n B i n d i n g " > < T a b l e I D > D a t e s _ 8 a 8 f 1 5 e 7 - 7 a 5 1 - 4 c 5 c - b 6 5 7 - a f 2 6 6 f 2 0 6 a 1 1 < / T a b l e I D > < C o l u m n I D > D a t e < / C o l u m n I D > < / S o u r c e > < / N a m e C o l u m n > < A t t r i b u t e R e l a t i o n s h i p s > < A t t r i b u t e R e l a t i o n s h i p > < A t t r i b u t e I D > R o w N u m b e r < / A t t r i b u t e I D > < C a r d i n a l i t y > O n e < / C a r d i n a l i t y > < O v e r r i d e B e h a v i o r > N o n e < / O v e r r i d e B e h a v i o r > < N a m e > R o w N u m b e r < / N a m e > < / A t t r i b u t e R e l a t i o n s h i p > < / A t t r i b u t e R e l a t i o n s h i p s > < O r d e r B y > K e y < / O r d e r B y > < d d l 3 0 0 _ 3 0 0 : F o r m a t S t r i n g > y y y y - M M - d d < / d d l 3 0 0 _ 3 0 0 : F o r m a t S t r i n g > < / A t t r i b u t e > < A t t r i b u t e > < A n n o t a t i o n s > < A n n o t a t i o n > < N a m e > F o r m a t < / N a m e > < V a l u e > < F o r m a t   F o r m a t = " T e x t "   x m l n s = " "   / > < / V a l u e > < / A n n o t a t i o n > < / A n n o t a t i o n s > < I D > C a l c u l a t e d C o l u m n 1 < / I D > < N a m e > D a y s   -   C u r r e n t < / N a m e > < K e y C o l u m n s > < K e y C o l u m n > < D a t a T y p e > E m p t y < / D a t a T y p e > < S o u r c e   x s i : t y p e = " d d l 2 0 0 _ 2 0 0 : E x p r e s s i o n B i n d i n g " > < E x p r e s s i o n > I F ( [ D a t e ]   =   C A L C U L A T E ( M A X ( D a t e s [ D a t e ] ) ,   D a t e s [ Q u o t e s E x i s t s ] = " Y e s " ,   A l l ( D a t e s ) ) , " Y e s " , " N o " ) < / E x p r e s s i o n > < / S o u r c e > < / K e y C o l u m n > < / K e y C o l u m n s > < N a m e C o l u m n > < D a t a T y p e > W C h a r < / D a t a T y p e > < S o u r c e   x s i : t y p e = " d d l 2 0 0 _ 2 0 0 : E x p r e s s i o n B i n d i n g " > < E x p r e s s i o n > I F ( [ D a t e ]   =   C A L C U L A T E ( M A X ( D a t e s [ D a t e ] ) ,   D a t e s [ Q u o t e s E x i s t s ] = " Y e s " ,   A l l ( D a t e s ) ) , " Y e s " , " N o " ) < / E x p r e s s i o n > < / S o u r c e > < / N a m e C o l u m n > < O r d e r B y > K e y < / O r d e r B y > < / A t t r i b u t e > < A t t r i b u t e > < A n n o t a t i o n s > < A n n o t a t i o n > < N a m e > F o r m a t < / N a m e > < V a l u e > < F o r m a t   F o r m a t = " T e x t "   x m l n s = " "   / > < / V a l u e > < / A n n o t a t i o n > < / A n n o t a t i o n s > < I D > C a l c u l a t e d C o l u m n 1   1 < / I D > < N a m e > M o n t h < / N a m e > < K e y C o l u m n s > < K e y C o l u m n > < D a t a T y p e > E m p t y < / D a t a T y p e > < S o u r c e   x s i : t y p e = " d d l 2 0 0 _ 2 0 0 : E x p r e s s i o n B i n d i n g " > < E x p r e s s i o n > F O R M A T ( [ D a t e ] , " Y Y Y Y - M M " ) < / E x p r e s s i o n > < / S o u r c e > < / K e y C o l u m n > < / K e y C o l u m n s > < N a m e C o l u m n > < D a t a T y p e > W C h a r < / D a t a T y p e > < S o u r c e   x s i : t y p e = " d d l 2 0 0 _ 2 0 0 : E x p r e s s i o n B i n d i n g " > < E x p r e s s i o n > F O R M A T ( [ D a t e ] , " Y Y Y Y - M M " ) < / E x p r e s s i o n > < / S o u r c e > < / N a m e C o l u m n > < O r d e r B y > K e y < / O r d e r B y > < / A t t r i b u t e > < A t t r i b u t e > < A n n o t a t i o n s > < A n n o t a t i o n > < N a m e > F o r m a t < / N a m e > < V a l u e > < F o r m a t   F o r m a t = " G e n e r a l "   x m l n s = " "   / > < / V a l u e > < / A n n o t a t i o n > < / A n n o t a t i o n s > < I D > C a l c u l a t e d C o l u m n 2 < / I D > < N a m e > Y e a r < / N a m e > < K e y C o l u m n s > < K e y C o l u m n > < D a t a T y p e > E m p t y < / D a t a T y p e > < S o u r c e   x s i : t y p e = " d d l 2 0 0 _ 2 0 0 : E x p r e s s i o n B i n d i n g " > < E x p r e s s i o n > Y e a r ( [ D a t e ] ) < / E x p r e s s i o n > < / S o u r c e > < / K e y C o l u m n > < / K e y C o l u m n s > < N a m e C o l u m n > < D a t a T y p e > W C h a r < / D a t a T y p e > < S o u r c e   x s i : t y p e = " d d l 2 0 0 _ 2 0 0 : E x p r e s s i o n B i n d i n g " > < E x p r e s s i o n > Y e a r ( [ D a t e ] ) < / E x p r e s s i o n > < / S o u r c e > < / N a m e C o l u m n > < O r d e r B y > K e y < / O r d e r B y > < / A t t r i b u t e > < A t t r i b u t e > < A n n o t a t i o n s > < A n n o t a t i o n > < N a m e > F o r m a t < / N a m e > < V a l u e > < F o r m a t   F o r m a t = " T e x t "   x m l n s = " "   / > < / V a l u e > < / A n n o t a t i o n > < / A n n o t a t i o n s > < I D > C a l c u l a t e d C o l u m n 2   1 < / I D > < N a m e > S h o r t   D a t e < / N a m e > < K e y C o l u m n s > < K e y C o l u m n > < D a t a T y p e > E m p t y < / D a t a T y p e > < S o u r c e   x s i : t y p e = " d d l 2 0 0 _ 2 0 0 : E x p r e s s i o n B i n d i n g " > < E x p r e s s i o n > F O R M A T ( [ D a t e ] , " Y Y - M M - D D " ) < / E x p r e s s i o n > < / S o u r c e > < / K e y C o l u m n > < / K e y C o l u m n s > < N a m e C o l u m n > < D a t a T y p e > W C h a r < / D a t a T y p e > < S o u r c e   x s i : t y p e = " d d l 2 0 0 _ 2 0 0 : E x p r e s s i o n B i n d i n g " > < E x p r e s s i o n > F O R M A T ( [ D a t e ] , " Y Y - M M - D D " ) < / E x p r e s s i o n > < / S o u r c e > < / N a m e C o l u m n > < O r d e r B y > K e y < / O r d e r B y > < / A t t r i b u t e > < A t t r i b u t e > < A n n o t a t i o n s > < A n n o t a t i o n > < N a m e > F o r m a t < / N a m e > < V a l u e > < F o r m a t   F o r m a t = " T e x t "   x m l n s = " "   / > < / V a l u e > < / A n n o t a t i o n > < / A n n o t a t i o n s > < I D > C a l c u l a t e d C o l u m n 1   2 < / I D > < N a m e > M t h - D a y < / N a m e > < K e y C o l u m n s > < K e y C o l u m n > < D a t a T y p e > E m p t y < / D a t a T y p e > < S o u r c e   x s i : t y p e = " d d l 2 0 0 _ 2 0 0 : E x p r e s s i o n B i n d i n g " > < E x p r e s s i o n > F O R M A T ( [ D a t e ] , " M M - D D " ) < / E x p r e s s i o n > < / S o u r c e > < / K e y C o l u m n > < / K e y C o l u m n s > < N a m e C o l u m n > < D a t a T y p e > W C h a r < / D a t a T y p e > < S o u r c e   x s i : t y p e = " d d l 2 0 0 _ 2 0 0 : E x p r e s s i o n B i n d i n g " > < E x p r e s s i o n > F O R M A T ( [ D a t e ] , " M M - D D " ) < / E x p r e s s i o n > < / S o u r c e > < / N a m e C o l u m n > < O r d e r B y > K e y < / O r d e r B y > < / A t t r i b u t e > < A t t r i b u t e > < A n n o t a t i o n s > < A n n o t a t i o n > < N a m e > F o r m a t < / N a m e > < V a l u e > < F o r m a t   F o r m a t = " T e x t "   x m l n s = " "   / > < / V a l u e > < / A n n o t a t i o n > < / A n n o t a t i o n s > < I D > C a l c u l a t e d C o l u m n 1   3 < / I D > < N a m e > Q u a r t e r   I n   Y e a r < / N a m e > < K e y C o l u m n s > < K e y C o l u m n > < D a t a T y p e > E m p t y < / D a t a T y p e > < S o u r c e   x s i : t y p e = " d d l 2 0 0 _ 2 0 0 : E x p r e s s i o n B i n d i n g " > < E x p r e s s i o n > C O N C A T E N A T E ( " Q " , F O R M A T ( [ D a t e ] , " Q " ) ) < / E x p r e s s i o n > < / S o u r c e > < / K e y C o l u m n > < / K e y C o l u m n s > < N a m e C o l u m n > < D a t a T y p e > W C h a r < / D a t a T y p e > < S o u r c e   x s i : t y p e = " d d l 2 0 0 _ 2 0 0 : E x p r e s s i o n B i n d i n g " > < E x p r e s s i o n > C O N C A T E N A T E ( " Q " , F O R M A T ( [ D a t e ] , " Q " ) ) < / E x p r e s s i o n > < / S o u r c e > < / N a m e C o l u m n > < O r d e r B y > K e y < / O r d e r B y > < / A t t r i b u t e > < A t t r i b u t e > < A n n o t a t i o n s > < A n n o t a t i o n > < N a m e > F o r m a t < / N a m e > < V a l u e > < F o r m a t   F o r m a t = " T e x t "   x m l n s = " "   / > < / V a l u e > < / A n n o t a t i o n > < / A n n o t a t i o n s > < I D > C a l c u l a t e d C o l u m n 1   4 < / I D > < N a m e > Q u a r t e r < / N a m e > < K e y C o l u m n s > < K e y C o l u m n > < D a t a T y p e > E m p t y < / D a t a T y p e > < S o u r c e   x s i : t y p e = " d d l 2 0 0 _ 2 0 0 : E x p r e s s i o n B i n d i n g " > < E x p r e s s i o n > C O N C A T E N A T E ( C O N C A T E N A T E ( F O R M A T ( [ D a t e ] , " Y Y Y Y " ) , " - Q " ) ,   F O R M A T ( [ D a t e ] , " Q " ) ) < / E x p r e s s i o n > < / S o u r c e > < / K e y C o l u m n > < / K e y C o l u m n s > < N a m e C o l u m n > < D a t a T y p e > W C h a r < / D a t a T y p e > < S o u r c e   x s i : t y p e = " d d l 2 0 0 _ 2 0 0 : E x p r e s s i o n B i n d i n g " > < E x p r e s s i o n > C O N C A T E N A T E ( C O N C A T E N A T E ( F O R M A T ( [ D a t e ] , " Y Y Y Y " ) , " - Q " ) ,   F O R M A T ( [ D a t e ] , " Q " ) ) < / E x p r e s s i o n > < / S o u r c e > < / N a m e C o l u m n > < O r d e r B y > K e y < / O r d e r B y > < / A t t r i b u t e > < A t t r i b u t e > < A n n o t a t i o n s > < A n n o t a t i o n > < N a m e > F o r m a t < / N a m e > < V a l u e > < F o r m a t   F o r m a t = " G e n e r a l "   x m l n s = " "   / > < / V a l u e > < / A n n o t a t i o n > < / A n n o t a t i o n s > < I D > C a l c u l a t e d C o l u m n 1   5 < / I D > < N a m e > M o n t h   I n   Y e a r < / N a m e > < K e y C o l u m n s > < K e y C o l u m n > < D a t a T y p e > E m p t y < / D a t a T y p e > < S o u r c e   x s i : t y p e = " d d l 2 0 0 _ 2 0 0 : E x p r e s s i o n B i n d i n g " > < E x p r e s s i o n > M o n t h ( [ D a t e ] ) < / E x p r e s s i o n > < / S o u r c e > < / K e y C o l u m n > < / K e y C o l u m n s > < N a m e C o l u m n > < D a t a T y p e > W C h a r < / D a t a T y p e > < S o u r c e   x s i : t y p e = " d d l 2 0 0 _ 2 0 0 : E x p r e s s i o n B i n d i n g " > < E x p r e s s i o n > M o n t h ( [ D a t e ] ) < / E x p r e s s i o n > < / S o u r c e > < / N a m e C o l u m n > < O r d e r B y > K e y < / O r d e r B y > < / A t t r i b u t e > < A t t r i b u t e > < A n n o t a t i o n s > < A n n o t a t i o n > < N a m e > F o r m a t < / N a m e > < V a l u e > < F o r m a t   F o r m a t = " T e x t "   x m l n s = " "   / > < / V a l u e > < / A n n o t a t i o n > < / A n n o t a t i o n s > < I D > C a l c u l a t e d C o l u m n 1   6 < / I D > < N a m e > Q u o t e s E x i s t s < / N a m e > < K e y C o l u m n s > < K e y C o l u m n > < D a t a T y p e > E m p t y < / D a t a T y p e > < S o u r c e   x s i : t y p e = " d d l 2 0 0 _ 2 0 0 : E x p r e s s i o n B i n d i n g " > < E x p r e s s i o n > I F ( C O U N T R O W S ( R E L A T E D T A B L E ( Q u o t e s ) ) = 0 , " N o " , " Y e s " ) < / E x p r e s s i o n > < / S o u r c e > < / K e y C o l u m n > < / K e y C o l u m n s > < N a m e C o l u m n > < D a t a T y p e > W C h a r < / D a t a T y p e > < S o u r c e   x s i : t y p e = " d d l 2 0 0 _ 2 0 0 : E x p r e s s i o n B i n d i n g " > < E x p r e s s i o n > I F ( C O U N T R O W S ( R E L A T E D T A B L E ( Q u o t e s ) ) = 0 , " N o " , " Y e s " ) < / E x p r e s s i o n > < / S o u r c e > < / N a m e C o l u m n > < O r d e r B y > K e y < / O r d e r B y > < A t t r i b u t e H i e r a r c h y V i s i b l e > f a l s e < / A t t r i b u t e H i e r a r c h y V i s i b l e > < / A t t r i b u t e > < A t t r i b u t e > < A n n o t a t i o n s > < A n n o t a t i o n > < N a m e > F o r m a t < / N a m e > < V a l u e > < F o r m a t   F o r m a t = " T e x t "   x m l n s = " "   / > < / V a l u e > < / A n n o t a t i o n > < / A n n o t a t i o n s > < I D > C a l c u l a t e d C o l u m n 1   7 < / I D > < N a m e > D a y s - L a s t   1 2 < / N a m e > < K e y C o l u m n s > < K e y C o l u m n > < D a t a T y p e > E m p t y < / D a t a T y p e > < S o u r c e   x s i : t y p e = " d d l 2 0 0 _ 2 0 0 : E x p r e s s i o n B i n d i n g " > < E x p r e s s i o n > I F ( A N D ( [ Q u o t e s E x i s t s ]   =   " Y e s " ,   [ D a t e ] & g t ; = M I N X ( T O P N ( 1 2 ,   C A L C U L A T E T A B L E ( D a t e s ,   D a t e s [ Q u o t e s E x i s t s ] = " Y e s " ,   A l l ( D a t e s ) ) ,   D a t e s [ D a t e ] ) ,   D a t e s [ D a t e ] ) ) , " Y e s " , " N o " ) < / E x p r e s s i o n > < / S o u r c e > < / K e y C o l u m n > < / K e y C o l u m n s > < N a m e C o l u m n > < D a t a T y p e > W C h a r < / D a t a T y p e > < S o u r c e   x s i : t y p e = " d d l 2 0 0 _ 2 0 0 : E x p r e s s i o n B i n d i n g " > < E x p r e s s i o n > I F ( A N D ( [ Q u o t e s E x i s t s ]   =   " Y e s " ,   [ D a t e ] & g t ; = M I N X ( T O P N ( 1 2 ,   C A L C U L A T E T A B L E ( D a t e s ,   D a t e s [ Q u o t e s E x i s t s ] = " Y e s " ,   A l l ( D a t e s ) ) ,   D a t e s [ D a t e ] ) ,   D a t e s [ D a t e ] ) ) , " Y e s " , " N o " ) < / E x p r e s s i o n > < / S o u r c e > < / N a m e C o l u m n > < O r d e r B y > K e y < / O r d e r B y > < / A t t r i b u t e > < A t t r i b u t e > < A n n o t a t i o n s > < A n n o t a t i o n > < N a m e > F o r m a t < / N a m e > < V a l u e > < F o r m a t   F o r m a t = " T e x t "   x m l n s = " "   / > < / V a l u e > < / A n n o t a t i o n > < / A n n o t a t i o n s > < I D > C a l c u l a t e d C o l u m n 1   8 < / I D > < N a m e > D a y s - L a s t   2 0 < / N a m e > < K e y C o l u m n s > < K e y C o l u m n > < D a t a T y p e > E m p t y < / D a t a T y p e > < S o u r c e   x s i : t y p e = " d d l 2 0 0 _ 2 0 0 : E x p r e s s i o n B i n d i n g " > < E x p r e s s i o n > I F ( A N D ( [ Q u o t e s E x i s t s ]   =   " Y e s " ,   [ D a t e ] & g t ; = M I N X ( T O P N ( 2 0 ,   C A L C U L A T E T A B L E ( D a t e s ,   D a t e s [ Q u o t e s E x i s t s ] = " Y e s " ,   A l l ( D a t e s ) ) ,   D a t e s [ D a t e ] ) ,   D a t e s [ D a t e ] ) ) , " Y e s " , " N o " ) < / E x p r e s s i o n > < / S o u r c e > < / K e y C o l u m n > < / K e y C o l u m n s > < N a m e C o l u m n > < D a t a T y p e > W C h a r < / D a t a T y p e > < S o u r c e   x s i : t y p e = " d d l 2 0 0 _ 2 0 0 : E x p r e s s i o n B i n d i n g " > < E x p r e s s i o n > I F ( A N D ( [ Q u o t e s E x i s t s ]   =   " Y e s " ,   [ D a t e ] & g t ; = M I N X ( T O P N ( 2 0 ,   C A L C U L A T E T A B L E ( D a t e s ,   D a t e s [ Q u o t e s E x i s t s ] = " Y e s " ,   A l l ( D a t e s ) ) ,   D a t e s [ D a t e ] ) ,   D a t e s [ D a t e ] ) ) , " Y e s " , " N o " ) < / E x p r e s s i o n > < / S o u r c e > < / N a m e C o l u m n > < O r d e r B y > K e y < / O r d e r B y > < / A t t r i b u t e > < A t t r i b u t e > < A n n o t a t i o n s > < A n n o t a t i o n > < N a m e > F o r m a t < / N a m e > < V a l u e > < F o r m a t   F o r m a t = " T e x t "   x m l n s = " "   / > < / V a l u e > < / A n n o t a t i o n > < / A n n o t a t i o n s > < I D > C a l c u l a t e d C o l u m n 1   9 < / I D > < N a m e > D a y s - L a s t   3 0 < / N a m e > < K e y C o l u m n s > < K e y C o l u m n > < D a t a T y p e > E m p t y < / D a t a T y p e > < S o u r c e   x s i : t y p e = " d d l 2 0 0 _ 2 0 0 : E x p r e s s i o n B i n d i n g " > < E x p r e s s i o n > I F ( A N D ( [ Q u o t e s E x i s t s ]   =   " Y e s " ,   [ D a t e ] & g t ; = M I N X ( T O P N ( 3 0 ,   C A L C U L A T E T A B L E ( D a t e s ,   D a t e s [ Q u o t e s E x i s t s ] = " Y e s " ,   A l l ( D a t e s ) ) ,   D a t e s [ D a t e ] ) ,   D a t e s [ D a t e ] ) ) , " Y e s " , " N o " ) < / E x p r e s s i o n > < / S o u r c e > < / K e y C o l u m n > < / K e y C o l u m n s > < N a m e C o l u m n > < D a t a T y p e > W C h a r < / D a t a T y p e > < S o u r c e   x s i : t y p e = " d d l 2 0 0 _ 2 0 0 : E x p r e s s i o n B i n d i n g " > < E x p r e s s i o n > I F ( A N D ( [ Q u o t e s E x i s t s ]   =   " Y e s " ,   [ D a t e ] & g t ; = M I N X ( T O P N ( 3 0 ,   C A L C U L A T E T A B L E ( D a t e s ,   D a t e s [ Q u o t e s E x i s t s ] = " Y e s " ,   A l l ( D a t e s ) ) ,   D a t e s [ D a t e ] ) ,   D a t e s [ D a t e ] ) ) , " Y e s " , " N o " ) < / E x p r e s s i o n > < / S o u r c e > < / N a m e C o l u m n > < O r d e r B y > K e y < / O r d e r B y > < / A t t r i b u t e > < A t t r i b u t e > < A n n o t a t i o n s > < A n n o t a t i o n > < N a m e > F o r m a t < / N a m e > < V a l u e > < F o r m a t   F o r m a t = " T e x t "   x m l n s = " "   / > < / V a l u e > < / A n n o t a t i o n > < / A n n o t a t i o n s > < I D > C a l c u l a t e d C o l u m n 1   1 0 < / I D > < N a m e > M t h s - L a s t   1 2 < / N a m e > < K e y C o l u m n s > < K e y C o l u m n > < D a t a T y p e > E m p t y < / D a t a T y p e > < S o u r c e   x s i : t y p e = " d d l 2 0 0 _ 2 0 0 : E x p r e s s i o n B i n d i n g " > < E x p r e s s i o n > I F ( [ Y e a r ] = M A X ( [ Y e a r ] )   | |   ( [ Y e a r ]   =   M A X ( [ Y e a r ] ) - 1   & a m p ; & a m p ;   [ M o n t h   I n   Y e a r ]   & g t ;   M O N T H ( M a x ( [ D a t e ] ) ) ) ,   " Y e s " , " N o " ) < / E x p r e s s i o n > < / S o u r c e > < / K e y C o l u m n > < / K e y C o l u m n s > < N a m e C o l u m n > < D a t a T y p e > W C h a r < / D a t a T y p e > < S o u r c e   x s i : t y p e = " d d l 2 0 0 _ 2 0 0 : E x p r e s s i o n B i n d i n g " > < E x p r e s s i o n > I F ( [ Y e a r ] = M A X ( [ Y e a r ] )   | |   ( [ Y e a r ]   =   M A X ( [ Y e a r ] ) - 1   & a m p ; & a m p ;   [ M o n t h   I n   Y e a r ]   & g t ;   M O N T H ( M a x ( [ D a t e ] ) ) ) ,   " Y e s " , " N o " ) < / E x p r e s s i o n > < / S o u r c e > < / N a m e C o l u m n > < O r d e r B y > K e y < / O r d e r B y > < / A t t r i b u t e > < A t t r i b u t e > < A n n o t a t i o n s > < A n n o t a t i o n > < N a m e > F o r m a t < / N a m e > < V a l u e > < F o r m a t   F o r m a t = " T e x t "   x m l n s = " "   / > < / V a l u e > < / A n n o t a t i o n > < / A n n o t a t i o n s > < I D > C a l c u l a t e d C o l u m n 1   1 1 < / I D > < N a m e > M t h s - L a s t   1 3 < / N a m e > < K e y C o l u m n s > < K e y C o l u m n > < D a t a T y p e > E m p t y < / D a t a T y p e > < S o u r c e   x s i : t y p e = " d d l 2 0 0 _ 2 0 0 : E x p r e s s i o n B i n d i n g " > < E x p r e s s i o n > I F ( [ Y e a r ] = M A X ( [ Y e a r ] )   | |   ( [ Y e a r ]   =   M A X ( [ Y e a r ] ) - 1   & a m p ; & a m p ;   [ M o n t h   I n   Y e a r ]   & g t ; =   M O N T H ( M a x ( [ D a t e ] ) ) ) ,   " Y e s " , " N o " ) < / E x p r e s s i o n > < / S o u r c e > < / K e y C o l u m n > < / K e y C o l u m n s > < N a m e C o l u m n > < D a t a T y p e > W C h a r < / D a t a T y p e > < S o u r c e   x s i : t y p e = " d d l 2 0 0 _ 2 0 0 : E x p r e s s i o n B i n d i n g " > < E x p r e s s i o n > I F ( [ Y e a r ] = M A X ( [ Y e a r ] )   | |   ( [ Y e a r ]   =   M A X ( [ Y e a r ] ) - 1   & a m p ; & a m p ;   [ M o n t h   I n   Y e a r ]   & g t ; =   M O N T H ( M a x ( [ D a t e ] ) ) ) ,   " Y e s " , " N o " ) < / E x p r e s s i o n > < / S o u r c e > < / N a m e C o l u m n > < O r d e r B y > K e y < / O r d e r B y > < / A t t r i b u t e > < A t t r i b u t e > < A n n o t a t i o n s > < A n n o t a t i o n > < N a m e > F o r m a t < / N a m e > < V a l u e > < F o r m a t   F o r m a t = " T e x t "   x m l n s = " "   / > < / V a l u e > < / A n n o t a t i o n > < / A n n o t a t i o n s > < I D > C a l c u l a t e d C o l u m n 1   1 2 < / I D > < N a m e > Y e a r s - C u r r e n t < / N a m e > < K e y C o l u m n s > < K e y C o l u m n > < D a t a T y p e > E m p t y < / D a t a T y p e > < S o u r c e   x s i : t y p e = " d d l 2 0 0 _ 2 0 0 : E x p r e s s i o n B i n d i n g " > < E x p r e s s i o n > I F ( [ Y e a r ] = M A X ( [ Y e a r ] ) ,   " Y e s " , " N o " ) < / E x p r e s s i o n > < / S o u r c e > < / K e y C o l u m n > < / K e y C o l u m n s > < N a m e C o l u m n > < D a t a T y p e > W C h a r < / D a t a T y p e > < S o u r c e   x s i : t y p e = " d d l 2 0 0 _ 2 0 0 : E x p r e s s i o n B i n d i n g " > < E x p r e s s i o n > I F ( [ Y e a r ] = M A X ( [ Y e a r ] ) ,   " Y e s " , " N o " ) < / E x p r e s s i o n > < / S o u r c e > < / N a m e C o l u m n > < O r d e r B y > K e y < / O r d e r B y > < / A t t r i b u t e > < A t t r i b u t e > < A n n o t a t i o n s > < A n n o t a t i o n > < N a m e > F o r m a t < / N a m e > < V a l u e > < F o r m a t   F o r m a t = " T e x t "   x m l n s = " "   / > < / V a l u e > < / A n n o t a t i o n > < / A n n o t a t i o n s > < I D > C a l c u l a t e d C o l u m n 1   1 3 < / I D > < N a m e > Y e a r s - L a s t   2 < / N a m e > < K e y C o l u m n s > < K e y C o l u m n > < D a t a T y p e > E m p t y < / D a t a T y p e > < S o u r c e   x s i : t y p e = " d d l 2 0 0 _ 2 0 0 : E x p r e s s i o n B i n d i n g " > < E x p r e s s i o n > I F ( [ Y e a r ] & g t ; M A X ( [ Y e a r ] ) - 2 ,   " Y e s " ,   " N o " ) < / E x p r e s s i o n > < / S o u r c e > < / K e y C o l u m n > < / K e y C o l u m n s > < N a m e C o l u m n > < D a t a T y p e > W C h a r < / D a t a T y p e > < S o u r c e   x s i : t y p e = " d d l 2 0 0 _ 2 0 0 : E x p r e s s i o n B i n d i n g " > < E x p r e s s i o n > I F ( [ Y e a r ] & g t ; M A X ( [ Y e a r ] ) - 2 ,   " Y e s " ,   " N o " ) < / E x p r e s s i o n > < / S o u r c e > < / N a m e C o l u m n > < O r d e r B y > K e y < / O r d e r B y > < / A t t r i b u t e > < A t t r i b u t e > < A n n o t a t i o n s > < A n n o t a t i o n > < N a m e > F o r m a t < / N a m e > < V a l u e > < F o r m a t   F o r m a t = " T e x t "   x m l n s = " "   / > < / V a l u e > < / A n n o t a t i o n > < / A n n o t a t i o n s > < I D > C a l c u l a t e d C o l u m n 1   1 4 < / I D > < N a m e > Y e a r s - L a s t   4 < / N a m e > < K e y C o l u m n s > < K e y C o l u m n > < D a t a T y p e > E m p t y < / D a t a T y p e > < S o u r c e   x s i : t y p e = " d d l 2 0 0 _ 2 0 0 : E x p r e s s i o n B i n d i n g " > < E x p r e s s i o n > I F ( [ Y e a r ] & g t ; M A X ( [ Y e a r ] ) - 4 ,   " Y e s " ,   " N o " ) < / E x p r e s s i o n > < / S o u r c e > < / K e y C o l u m n > < / K e y C o l u m n s > < N a m e C o l u m n > < D a t a T y p e > W C h a r < / D a t a T y p e > < S o u r c e   x s i : t y p e = " d d l 2 0 0 _ 2 0 0 : E x p r e s s i o n B i n d i n g " > < E x p r e s s i o n > I F ( [ Y e a r ] & g t ; M A X ( [ Y e a r ] ) - 4 ,   " Y e s " ,   " N o " ) < / E x p r e s s i o n > < / S o u r c e > < / N a m e C o l u m n > < O r d e r B y > K e y < / O r d e r B y > < / A t t r i b u t e > < A t t r i b u t e > < A n n o t a t i o n s > < A n n o t a t i o n > < N a m e > F o r m a t < / N a m e > < V a l u e > < F o r m a t   F o r m a t = " T e x t "   x m l n s = " "   / > < / V a l u e > < / A n n o t a t i o n > < / A n n o t a t i o n s > < I D > C a l c u l a t e d C o l u m n 1   1 5 < / I D > < N a m e > Y e a r s - L a s t   5 < / N a m e > < K e y C o l u m n s > < K e y C o l u m n > < D a t a T y p e > E m p t y < / D a t a T y p e > < S o u r c e   x s i : t y p e = " d d l 2 0 0 _ 2 0 0 : E x p r e s s i o n B i n d i n g " > < E x p r e s s i o n > I F ( [ Y e a r ] & g t ; M A X ( [ Y e a r ] ) - 5 ,   " Y e s " ,   " N o " ) < / E x p r e s s i o n > < / S o u r c e > < / K e y C o l u m n > < / K e y C o l u m n s > < N a m e C o l u m n > < D a t a T y p e > W C h a r < / D a t a T y p e > < S o u r c e   x s i : t y p e = " d d l 2 0 0 _ 2 0 0 : E x p r e s s i o n B i n d i n g " > < E x p r e s s i o n > I F ( [ Y e a r ] & g t ; M A X ( [ Y e a r ] ) - 5 ,   " Y e s " ,   " N o " ) < / E x p r e s s i o n > < / S o u r c e > < / N a m e C o l u m n > < O r d e r B y > K e y < / O r d e r B y > < / A t t r i b u t e > < A t t r i b u t e > < A n n o t a t i o n s > < A n n o t a t i o n > < N a m e > F o r m a t < / N a m e > < V a l u e > < F o r m a t   F o r m a t = " T e x t "   x m l n s = " "   / > < / V a l u e > < / A n n o t a t i o n > < / A n n o t a t i o n s > < I D > C a l c u l a t e d C o l u m n 1   1 6 < / I D > < N a m e > Y e a r s - L a s t   7 < / N a m e > < K e y C o l u m n s > < K e y C o l u m n > < D a t a T y p e > E m p t y < / D a t a T y p e > < S o u r c e   x s i : t y p e = " d d l 2 0 0 _ 2 0 0 : E x p r e s s i o n B i n d i n g " > < E x p r e s s i o n > I F ( [ Y e a r ] & g t ; M A X ( [ Y e a r ] ) - 7 ,   " Y e s " ,   " N o " ) < / E x p r e s s i o n > < / S o u r c e > < / K e y C o l u m n > < / K e y C o l u m n s > < N a m e C o l u m n > < D a t a T y p e > W C h a r < / D a t a T y p e > < S o u r c e   x s i : t y p e = " d d l 2 0 0 _ 2 0 0 : E x p r e s s i o n B i n d i n g " > < E x p r e s s i o n > I F ( [ Y e a r ] & g t ; M A X ( [ Y e a r ] ) - 7 ,   " Y e s " ,   " N o " ) < / E x p r e s s i o n > < / S o u r c e > < / N a m e C o l u m n > < O r d e r B y > K e y < / O r d e r B y > < / A t t r i b u t e > < A t t r i b u t e > < A n n o t a t i o n s > < A n n o t a t i o n > < N a m e > F o r m a t < / N a m e > < V a l u e > < F o r m a t   F o r m a t = " T e x t "   x m l n s = " "   / > < / V a l u e > < / A n n o t a t i o n > < / A n n o t a t i o n s > < I D > C a l c u l a t e d C o l u m n 1   1 7 < / I D > < N a m e > Y e a r s - L a s t   9 < / N a m e > < K e y C o l u m n s > < K e y C o l u m n > < D a t a T y p e > E m p t y < / D a t a T y p e > < S o u r c e   x s i : t y p e = " d d l 2 0 0 _ 2 0 0 : E x p r e s s i o n B i n d i n g " > < E x p r e s s i o n > I F ( [ Y e a r ] & g t ; M A X ( [ Y e a r ] ) - 9 ,   " Y e s " ,   " N o " ) < / E x p r e s s i o n > < / S o u r c e > < / K e y C o l u m n > < / K e y C o l u m n s > < N a m e C o l u m n > < D a t a T y p e > W C h a r < / D a t a T y p e > < S o u r c e   x s i : t y p e = " d d l 2 0 0 _ 2 0 0 : E x p r e s s i o n B i n d i n g " > < E x p r e s s i o n > I F ( [ Y e a r ] & g t ; M A X ( [ Y e a r ] ) - 9 ,   " Y e s " ,   " N o " ) < / E x p r e s s i o n > < / S o u r c e > < / N a m e C o l u m n > < O r d e r B y > K e y < / O r d e r B y > < / A t t r i b u t e > < A t t r i b u t e > < A n n o t a t i o n s > < A n n o t a t i o n > < N a m e > F o r m a t < / N a m e > < V a l u e > < F o r m a t   F o r m a t = " T e x t "   x m l n s = " "   / > < / V a l u e > < / A n n o t a t i o n > < / A n n o t a t i o n s > < I D > C a l c u l a t e d C o l u m n 1   1 8 < / I D > < N a m e > L a s t   Y T D < / N a m e > < K e y C o l u m n s > < K e y C o l u m n > < D a t a T y p e > E m p t y < / D a t a T y p e > < S o u r c e   x s i : t y p e = " d d l 2 0 0 _ 2 0 0 : E x p r e s s i o n B i n d i n g " > < E x p r e s s i o n > I F ( [ Y e a r ] = M A X ( [ Y e a r ] ) - 1   & a m p ; & a m p ;   F O R M A T ( [ D a t e ] , " M M D D " ) & l t ; = F O R M A T ( M A X ( [ D a t e ] ) , " M M D D " ) ,   " Y e s " , " N o " ) < / E x p r e s s i o n > < / S o u r c e > < / K e y C o l u m n > < / K e y C o l u m n s > < N a m e C o l u m n > < D a t a T y p e > W C h a r < / D a t a T y p e > < S o u r c e   x s i : t y p e = " d d l 2 0 0 _ 2 0 0 : E x p r e s s i o n B i n d i n g " > < E x p r e s s i o n > I F ( [ Y e a r ] = M A X ( [ Y e a r ] ) - 1   & a m p ; & a m p ;   F O R M A T ( [ D a t e ] , " M M D D " ) & l t ; = F O R M A T ( M A X ( [ D a t e ] ) , " M M D D " ) ,   " Y e s " , " N o " ) < / E x p r e s s i o n > < / S o u r c e > < / N a m e C o l u m n > < O r d e r B y > K e y < / O r d e r B y > < / A t t r i b u t e > < A t t r i b u t e > < A n n o t a t i o n s > < A n n o t a t i o n > < N a m e > F o r m a t < / N a m e > < V a l u e > < F o r m a t   F o r m a t = " T e x t "   x m l n s = " "   / > < / V a l u e > < / A n n o t a t i o n > < / A n n o t a t i o n s > < I D > C a l c u l a t e d C o l u m n 1   1 9 < / I D > < N a m e > M t h s - L a s t     2 < / N a m e > < K e y C o l u m n s > < K e y C o l u m n > < D a t a T y p e > E m p t y < / D a t a T y p e > < S o u r c e   x s i : t y p e = " d d l 2 0 0 _ 2 0 0 : E x p r e s s i o n B i n d i n g " > < E x p r e s s i o n > I F ( M A X X ( D a t e s ,   D a t e A d d ( D a t e s [ D a t e ] ,   - 2 ,   M O N T H ) )   =   B l a n k ( )   | |   F O R M A T ( D a t e s [ D a t e ] , " Y Y Y Y M M " )   & g t ;   F O R M A T ( M A X X ( D a t e s ,   D a t e A d d ( D a t e s [ D a t e ] ,   - 2 ,   M O N T H ) ) , " Y Y Y Y M M " ) ,   " Y e s " , " N o " ) < / E x p r e s s i o n > < / S o u r c e > < / K e y C o l u m n > < / K e y C o l u m n s > < N a m e C o l u m n > < D a t a T y p e > W C h a r < / D a t a T y p e > < S o u r c e   x s i : t y p e = " d d l 2 0 0 _ 2 0 0 : E x p r e s s i o n B i n d i n g " > < E x p r e s s i o n > I F ( M A X X ( D a t e s ,   D a t e A d d ( D a t e s [ D a t e ] ,   - 2 ,   M O N T H ) )   =   B l a n k ( )   | |   F O R M A T ( D a t e s [ D a t e ] , " Y Y Y Y M M " )   & g t ;   F O R M A T ( M A X X ( D a t e s ,   D a t e A d d ( D a t e s [ D a t e ] ,   - 2 ,   M O N T H ) ) , " Y Y Y Y M M " ) ,   " Y e s " , " N o " ) < / E x p r e s s i o n > < / S o u r c e > < / N a m e C o l u m n > < O r d e r B y > K e y < / O r d e r B y > < / A t t r i b u t e > < A t t r i b u t e > < A n n o t a t i o n s > < A n n o t a t i o n > < N a m e > F o r m a t < / N a m e > < V a l u e > < F o r m a t   F o r m a t = " T e x t "   x m l n s = " "   / > < / V a l u e > < / A n n o t a t i o n > < / A n n o t a t i o n s > < I D > C a l c u l a t e d C o l u m n 1   2 0 < / I D > < N a m e > M t h s - C u r r e n t < / N a m e > < K e y C o l u m n s > < K e y C o l u m n > < D a t a T y p e > E m p t y < / D a t a T y p e > < S o u r c e   x s i : t y p e = " d d l 2 0 0 _ 2 0 0 : E x p r e s s i o n B i n d i n g " > < E x p r e s s i o n > I F ( F O R M A T ( [ D a t e ] , " Y Y Y Y - M M " )   =   F O R M A T ( M A X ( [ D a t e ] ) ,   " Y Y Y Y - M M " ) , " Y e s " , " N o " ) < / E x p r e s s i o n > < / S o u r c e > < / K e y C o l u m n > < / K e y C o l u m n s > < N a m e C o l u m n > < D a t a T y p e > W C h a r < / D a t a T y p e > < S o u r c e   x s i : t y p e = " d d l 2 0 0 _ 2 0 0 : E x p r e s s i o n B i n d i n g " > < E x p r e s s i o n > I F ( F O R M A T ( [ D a t e ] , " Y Y Y Y - M M " )   =   F O R M A T ( M A X ( [ D a t e ] ) ,   " Y Y Y Y - M M " ) , " Y e s " , " N o " ) < / E x p r e s s i o n > < / S o u r c e > < / N a m e C o l u m n > < O r d e r B y > K e y < / O r d e r B y > < / A t t r i b u t e > < A t t r i b u t e > < A n n o t a t i o n s > < A n n o t a t i o n > < N a m e > F o r m a t < / N a m e > < V a l u e > < F o r m a t   F o r m a t = " T e x t "   x m l n s = " "   / > < / V a l u e > < / A n n o t a t i o n > < / A n n o t a t i o n s > < I D > C a l c u l a t e d C o l u m n 1   2 1 < / I D > < N a m e > Y e a r s - L a s t   3 < / N a m e > < K e y C o l u m n s > < K e y C o l u m n > < D a t a T y p e > E m p t y < / D a t a T y p e > < S o u r c e   x s i : t y p e = " d d l 2 0 0 _ 2 0 0 : E x p r e s s i o n B i n d i n g " > < E x p r e s s i o n > I F ( [ Y e a r ] & g t ; M A X ( [ Y e a r ] ) - 3 ,   " Y e s " ,   " N o " ) < / E x p r e s s i o n > < / S o u r c e > < / K e y C o l u m n > < / K e y C o l u m n s > < N a m e C o l u m n > < D a t a T y p e > W C h a r < / D a t a T y p e > < S o u r c e   x s i : t y p e = " d d l 2 0 0 _ 2 0 0 : E x p r e s s i o n B i n d i n g " > < E x p r e s s i o n > I F ( [ Y e a r ] & g t ; M A X ( [ Y e a r ] ) - 3 ,   " Y e s " ,   " N o " ) < / E x p r e s s i o n > < / S o u r c e > < / N a m e C o l u m n > < O r d e r B y > K e y < / O r d e r B y > < / A t t r i b u t e > < A t t r i b u t e > < A n n o t a t i o n s > < A n n o t a t i o n > < N a m e > F o r m a t < / N a m e > < V a l u e > < F o r m a t   F o r m a t = " T e x t "   x m l n s = " "   / > < / V a l u e > < / A n n o t a t i o n > < / A n n o t a t i o n s > < I D > C a l c u l a t e d C o l u m n 1   2 2 < / I D > < N a m e > W e e k < / N a m e > < K e y C o l u m n s > < K e y C o l u m n > < D a t a T y p e > E m p t y < / D a t a T y p e > < S o u r c e   x s i : t y p e = " d d l 2 0 0 _ 2 0 0 : E x p r e s s i o n B i n d i n g " > < E x p r e s s i o n > C O N C A T E N A T E ( " W k   o f   " ,   I F ( D A T E A D D ( D a t e s [ D a t e ] , ( - 1 ) * W E E K D A Y ( D a t e s [ D a t e ] , 2 ) + 1 , d a y )   =   B L A N K ( ) ,   F O R M A T ( M I N ( D a t e s [ D a t e ] ) , " y y y y - M M - d d " ) ,   F O R M A T ( D A T E A D D ( D a t e s [ D a t e ] , ( - 1 ) * W E E K D A Y ( D a t e s [ D a t e ] , 2 ) + 1 , d a y ) , " y y y y - M M - d d " ) ) ) < / E x p r e s s i o n > < / S o u r c e > < / K e y C o l u m n > < / K e y C o l u m n s > < N a m e C o l u m n > < D a t a T y p e > W C h a r < / D a t a T y p e > < S o u r c e   x s i : t y p e = " d d l 2 0 0 _ 2 0 0 : E x p r e s s i o n B i n d i n g " > < E x p r e s s i o n > C O N C A T E N A T E ( " W k   o f   " ,   I F ( D A T E A D D ( D a t e s [ D a t e ] , ( - 1 ) * W E E K D A Y ( D a t e s [ D a t e ] , 2 ) + 1 , d a y )   =   B L A N K ( ) ,   F O R M A T ( M I N ( D a t e s [ D a t e ] ) , " y y y y - M M - d d " ) ,   F O R M A T ( D A T E A D D ( D a t e s [ D a t e ] , ( - 1 ) * W E E K D A Y ( D a t e s [ D a t e ] , 2 ) + 1 , d a y ) , " y y y y - M M - d d " ) ) ) < / E x p r e s s i o n > < / S o u r c e > < / N a m e C o l u m n > < O r d e r B y > K e y < / O r d e r B y > < / A t t r i b u t e > < A t t r i b u t e > < A n n o t a t i o n s > < A n n o t a t i o n > < N a m e > F o r m a t < / N a m e > < V a l u e > < F o r m a t   F o r m a t = " G e n e r a l "   x m l n s = " "   / > < / V a l u e > < / A n n o t a t i o n > < / A n n o t a t i o n s > < I D > C a l c u l a t e d C o l u m n 1   2 3 < / I D > < N a m e > W e e k N o < / N a m e > < K e y C o l u m n s > < K e y C o l u m n > < D a t a T y p e > E m p t y < / D a t a T y p e > < S o u r c e   x s i : t y p e = " d d l 2 0 0 _ 2 0 0 : E x p r e s s i o n B i n d i n g " > < E x p r e s s i o n > C A L C U L A T E ( C O U N T X ( V A L U E S ( D a t e s [ W e e k ] ) , 1 ) ,   D a t e s [ W e e k ]   & l t ;   E A R L I E R ( D a t e s [ W e e k ] ) ,   A l l ( D a t e s ) ) + 0 < / E x p r e s s i o n > < / S o u r c e > < / K e y C o l u m n > < / K e y C o l u m n s > < N a m e C o l u m n > < D a t a T y p e > W C h a r < / D a t a T y p e > < S o u r c e   x s i : t y p e = " d d l 2 0 0 _ 2 0 0 : E x p r e s s i o n B i n d i n g " > < E x p r e s s i o n > C A L C U L A T E ( C O U N T X ( V A L U E S ( D a t e s [ W e e k ] ) , 1 ) ,   D a t e s [ W e e k ]   & l t ;   E A R L I E R ( D a t e s [ W e e k ] ) ,   A l l ( D a t e s ) ) + 0 < / E x p r e s s i o n > < / S o u r c e > < / N a m e C o l u m n > < O r d e r B y > K e y < / O r d e r B y > < A t t r i b u t e H i e r a r c h y V i s i b l e > f a l s e < / A t t r i b u t e H i e r a r c h y V i s i b l e > < / A t t r i b u t e > < A t t r i b u t e > < A n n o t a t i o n s > < A n n o t a t i o n > < N a m e > F o r m a t < / N a m e > < V a l u e > < F o r m a t   F o r m a t = " T e x t "   x m l n s = " "   / > < / V a l u e > < / A n n o t a t i o n > < / A n n o t a t i o n s > < I D > C a l c u l a t e d C o l u m n 1   2 4 < / I D > < N a m e > W e e k s   -   L a s t   2 < / N a m e > < K e y C o l u m n s > < K e y C o l u m n > < D a t a T y p e > E m p t y < / D a t a T y p e > < S o u r c e   x s i : t y p e = " d d l 2 0 0 _ 2 0 0 : E x p r e s s i o n B i n d i n g " > < E x p r e s s i o n > I F ( D a t e s [ W e e k N o ] & g t ; M A X ( D a t e s [ W e e k N o ] )   -   2 , " Y e s " , " N o " ) < / E x p r e s s i o n > < / S o u r c e > < / K e y C o l u m n > < / K e y C o l u m n s > < N a m e C o l u m n > < D a t a T y p e > W C h a r < / D a t a T y p e > < S o u r c e   x s i : t y p e = " d d l 2 0 0 _ 2 0 0 : E x p r e s s i o n B i n d i n g " > < E x p r e s s i o n > I F ( D a t e s [ W e e k N o ] & g t ; M A X ( D a t e s [ W e e k N o ] )   -   2 , " Y e s " , " N o " ) < / 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 Q u o t e s _ e b a 1 5 2 1 1 - 9 b 9 c - 4 4 7 6 - 8 9 1 9 - 5 7 8 b 8 3 c b c b f e < / I D > < N a m e > Q u o t e s 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 & l t ; s t r i n g & g t ; S y m b o l & l t ; / s t r i n g & g t ;  
             & l t ; / k e y & g t ;  
             & l t ; v a l u e & g t ;  
                 & l t ; i n t & g t ; 1 0 5 & l t ; / i n t & g t ;  
             & l t ; / v a l u e & g t ;  
         & l t ; / i t e m & g t ;  
         & l t ; i t e m & g t ;  
             & l t ; k e y & g t ;  
                 & l t ; s t r i n g & g t ; D a t e & l t ; / s t r i n g & g t ;  
             & l t ; / k e y & g t ;  
             & l t ; v a l u e & g t ;  
                 & l t ; i n t & g t ; 1 2 3 & l t ; / i n t & g t ;  
             & l t ; / v a l u e & g t ;  
         & l t ; / i t e m & g t ;  
         & l t ; i t e m & g t ;  
             & l t ; k e y & g t ;  
                 & l t ; s t r i n g & g t ; C l o s e & l t ; / s t r i n g & g t ;  
             & l t ; / k e y & g t ;  
             & l t ; v a l u e & g t ;  
                 & l t ; i n t & g t ; 9 3 & l t ; / i n t & g t ;  
             & l t ; / v a l u e & g t ;  
         & l t ; / i t e m & g t ;  
     & l t ; / C o l u m n W i d t h s & g t ;  
     & l t ; C o l u m n D i s p l a y I n d e x & g t ;  
         & l t ; i t e m & g t ;  
             & l t ; k e y & g t ;  
                 & l t ; s t r i n g & g t ; S y m b o l & l t ; / s t r i n g & g t ; 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 & l t ; s t r i n g & g t ; C l o s e & l t ; / s t r i n g & g t ;  
             & l t ; / k e y & g t ;  
             & l t ; v a l u e & g t ;  
                 & l t ; i n t & g t ; 2 & l t ; / i n t & g t ;  
             & l t ; / v a l u e & g t ;  
         & l t ; / i t e m & g t ;  
     & l t ; / C o l u m n D i s p l a y I n d e x & g t ;  
     & l t ; C o l u m n F r o z e n   / & g t ;  
     & l t ; C o l u m n C h e c k e d & g t ;  
         & l t ; i t e m & g t ;  
             & l t ; k e y & g t ;  
                 & l t ; s t r i n g & g t ; C l o s e & l t ; / s t r i n g & g t ; 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 S y m b o l < / A t t r i b u t e I D > < O v e r r i d e B e h a v i o r > N o n e < / O v e r r i d e B e h a v i o r > < N a m e > S y m b o l < / N a m e > < / A t t r i b u t e R e l a t i o n s h i p > < A t t r i b u t e R e l a t i o n s h i p > < A t t r i b u t e I D > D a t e < / A t t r i b u t e I D > < O v e r r i d e B e h a v i o r > N o n e < / O v e r r i d e B e h a v i o r > < N a m e > D a t e < / N a m e > < / A t t r i b u t e R e l a t i o n s h i p > < A t t r i b u t e R e l a t i o n s h i p > < A t t r i b u t e I D > C a l c u l a t e d C o l u m n 1 < / A t t r i b u t e I D > < O v e r r i d e B e h a v i o r > N o n e < / O v e r r i d e B e h a v i o r > < N a m e > P r i c e 1 < / N a m e > < / A t t r i b u t e R e l a t i o n s h i p > < A t t r i b u t e R e l a t i o n s h i p > < A t t r i b u t e I D > C a l c u l a t e d C o l u m n 1   1 < / A t t r i b u t e I D > < O v e r r i d e B e h a v i o r > N o n e < / O v e r r i d e B e h a v i o r > < N a m e > P r i c e 2 < / N a m e > < / A t t r i b u t e R e l a t i o n s h i p > < A t t r i b u t e R e l a t i o n s h i p > < A t t r i b u t e I D > C a l c u l a t e d C o l u m n 1   2 < / A t t r i b u t e I D > < O v e r r i d e B e h a v i o r > N o n e < / O v e r r i d e B e h a v i o r > < N a m e > P r i c e 3 < / N a m e > < / A t t r i b u t e R e l a t i o n s h i p > < A t t r i b u t e R e l a t i o n s h i p > < A t t r i b u t e I D > C l o s e < / A t t r i b u t e I D > < O v e r r i d e B e h a v i o r > N o n e < / O v e r r i d e B e h a v i o r > < N a m e > C l o s e < / N a m e > < / A t t r i b u t e R e l a t i o n s h i p > < / A t t r i b u t e R e l a t i o n s h i p s > < O r d e r B y > K e y < / O r d e r B y > < A t t r i b u t e H i e r a r c h y V i s i b l e > f a l s e < / A t t r i b u t e H i e r a r c h y V i s i b l e > < / A t t r i b u t e > < A t t r i b u t e > < A n n o t a t i o n s > < A n n o t a t i o n > < N a m e > F o r m a t < / N a m e > < V a l u e > < F o r m a t   F o r m a t = " T e x t "   x m l n s = " "   / > < / V a l u e > < / A n n o t a t i o n > < / A n n o t a t i o n s > < I D > S y m b o l < / I D > < N a m e > S y m b o l < / N a m e > < K e y C o l u m n s > < K e y C o l u m n > < D a t a T y p e > W C h a r < / D a t a T y p e > < D a t a S i z e > 1 3 1 0 7 2 < / D a t a S i z e > < N u l l P r o c e s s i n g > P r e s e r v e < / N u l l P r o c e s s i n g > < I n v a l i d X m l C h a r a c t e r s > R e m o v e < / I n v a l i d X m l C h a r a c t e r s > < S o u r c e   x s i : t y p e = " C o l u m n B i n d i n g " > < T a b l e I D > Q u o t e s _ e b a 1 5 2 1 1 - 9 b 9 c - 4 4 7 6 - 8 9 1 9 - 5 7 8 b 8 3 c b c b f e < / T a b l e I D > < C o l u m n I D > S y m b o l < / C o l u m n I D > < / S o u r c e > < / K e y C o l u m n > < / K e y C o l u m n s > < N a m e C o l u m n > < D a t a T y p e > W C h a r < / D a t a T y p e > < D a t a S i z e > 1 3 1 0 7 2 < / D a t a S i z e > < N u l l P r o c e s s i n g > Z e r o O r B l a n k < / N u l l P r o c e s s i n g > < I n v a l i d X m l C h a r a c t e r s > R e m o v e < / I n v a l i d X m l C h a r a c t e r s > < S o u r c e   x s i : t y p e = " C o l u m n B i n d i n g " > < T a b l e I D > Q u o t e s _ e b a 1 5 2 1 1 - 9 b 9 c - 4 4 7 6 - 8 9 1 9 - 5 7 8 b 8 3 c b c b f e < / T a b l e I D > < C o l u m n I D > S y m b o l < / C o l u m n I D > < / S o u r c e > < / N a m e C o l u m n > < O r d e r B y > K e y < / O r d e r B y > < / A t t r i b u t e > < A t t r i b u t e > < A n n o t a t i o n s > < A n n o t a t i o n > < N a m e > F o r m a t < / N a m e > < V a l u e > < F o r m a t   F o r m a t = " D a t e T i m e C u s t o m "   x m l n s = " " > < D a t e T i m e s > < D a t e T i m e   L C I D = " 1 0 3 3 "   G r o u p = " S h o r t D a t e "   F o r m a t S t r i n g = " y y y y - M M - d d "   / > < D a t e T i m e   L C I D = " 4 1 0 5 "   G r o u p = " S h o r t D a t e "   F o r m a t S t r i n g = " y y y y - M M - d d "   / > < / D a t e T i m e s > < / F o r m a t > < / V a l u e > < / A n n o t a t i o n > < / A n n o t a t i o n s > < I D > D a t e < / I D > < N a m e > D a t e < / N a m e > < K e y C o l u m n s > < K e y C o l u m n > < D a t a T y p e > D a t e < / D a t a T y p e > < D a t a S i z e > 1 3 1 0 7 2 < / D a t a S i z e > < N u l l P r o c e s s i n g > P r e s e r v e < / N u l l P r o c e s s i n g > < I n v a l i d X m l C h a r a c t e r s > R e m o v e < / I n v a l i d X m l C h a r a c t e r s > < S o u r c e   x s i : t y p e = " C o l u m n B i n d i n g " > < T a b l e I D > Q u o t e s _ e b a 1 5 2 1 1 - 9 b 9 c - 4 4 7 6 - 8 9 1 9 - 5 7 8 b 8 3 c b c b f e < / T a b l e I D > < C o l u m n I D > D a t e < / C o l u m n I D > < / S o u r c e > < / K e y C o l u m n > < / K e y C o l u m n s > < N a m e C o l u m n > < D a t a T y p e > W C h a r < / D a t a T y p e > < D a t a S i z e > 1 3 1 0 7 2 < / D a t a S i z e > < N u l l P r o c e s s i n g > Z e r o O r B l a n k < / N u l l P r o c e s s i n g > < I n v a l i d X m l C h a r a c t e r s > R e m o v e < / I n v a l i d X m l C h a r a c t e r s > < S o u r c e   x s i : t y p e = " C o l u m n B i n d i n g " > < T a b l e I D > Q u o t e s _ e b a 1 5 2 1 1 - 9 b 9 c - 4 4 7 6 - 8 9 1 9 - 5 7 8 b 8 3 c b c b f e < / T a b l e I D > < C o l u m n I D > D a t e < / C o l u m n I D > < / S o u r c e > < / N a m e C o l u m n > < O r d e r B y > K e y < / O r d e r B y > < d d l 3 0 0 _ 3 0 0 : F o r m a t S t r i n g > y y y y - M M - d d < / d d l 3 0 0 _ 3 0 0 : F o r m a t S t r i n g > < / A t t r i b u t e > < A t t r i b u t e > < A n n o t a t i o n s > < A n n o t a t i o n > < N a m e > F o r m a t < / N a m e > < V a l u e > < F o r m a t   F o r m a t = " G e n e r a l "   x m l n s = " "   / > < / V a l u e > < / A n n o t a t i o n > < / A n n o t a t i o n s > < I D > C a l c u l a t e d C o l u m n 1 < / I D > < N a m e > P r i c e 1 < / N a m e > < K e y C o l u m n s > < K e y C o l u m n > < D a t a T y p e > E m p t y < / D a t a T y p e > < S o u r c e   x s i : t y p e = " d d l 2 0 0 _ 2 0 0 : E x p r e s s i o n B i n d i n g " > < E x p r e s s i o n > I F ( R E L A T E D ( S y m b o l [ C u r r e n c y ] ) = C A L C U L A T E ( V A L U E S ( R e p o r t C u r r e n c y [ R e p o r t C u r r e n c y ] ) ,   R e p o r t C u r r e n c y [ C u r r e n c y I D ] = 1 )  
 	 ,   Q u o t e s [ C l o s e ]  
 	 ,   R O U N D (  
 	 	 Q u o t e s [ C l o s e ]   *  
 	 	 C A L C U L A T E ( V A L U E S ( C u r r e n c y C o n v [ E x c h R a t e ] ) 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 R e p o r t C u r r e n c y [ C u r r e n c y I D ] = 1 ) )  
 	 	 	 	 )  
 	 	 	     )  
 	 	 )  
 	 	 ,   5  
 	 )  
 ) < / E x p r e s s i o n > < / S o u r c e > < / K e y C o l u m n > < / K e y C o l u m n s > < N a m e C o l u m n > < D a t a T y p e > W C h a r < / D a t a T y p e > < S o u r c e   x s i : t y p e = " d d l 2 0 0 _ 2 0 0 : E x p r e s s i o n B i n d i n g " > < E x p r e s s i o n > I F ( R E L A T E D ( S y m b o l [ C u r r e n c y ] ) = C A L C U L A T E ( V A L U E S ( R e p o r t C u r r e n c y [ R e p o r t C u r r e n c y ] ) ,   R e p o r t C u r r e n c y [ C u r r e n c y I D ] = 1 )  
 	 ,   Q u o t e s [ C l o s e ]  
 	 ,   R O U N D (  
 	 	 Q u o t e s [ C l o s e ]   *  
 	 	 C A L C U L A T E ( V A L U E S ( C u r r e n c y C o n v [ E x c h R a t e ] ) 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 R e p o r t C u r r e n c y [ C u r r e n c y I D ] = 1 ) )  
 	 	 	 	 )  
 	 	 	     )  
 	 	 )  
 	 	 ,   5  
 	 )  
 ) < / E x p r e s s i o n > < / S o u r c e > < / N a m e C o l u m n > < O r d e r B y > K e y < / O r d e r B y > < / A t t r i b u t e > < A t t r i b u t e > < A n n o t a t i o n s > < A n n o t a t i o n > < N a m e > F o r m a t < / N a m e > < V a l u e > < F o r m a t   F o r m a t = " G e n e r a l "   x m l n s = " "   / > < / V a l u e > < / A n n o t a t i o n > < / A n n o t a t i o n s > < I D > C a l c u l a t e d C o l u m n 1   1 < / I D > < N a m e > P r i c e 2 < / N a m e > < K e y C o l u m n s > < K e y C o l u m n > < D a t a T y p e > E m p t y < / D a t a T y p e > < S o u r c e   x s i : t y p e = " d d l 2 0 0 _ 2 0 0 : E x p r e s s i o n B i n d i n g " > < E x p r e s s i o n > I F ( R E L A T E D ( S y m b o l [ C u r r e n c y ] ) = C A L C U L A T E ( V A L U E S ( R e p o r t C u r r e n c y [ R e p o r t C u r r e n c y ] ) ,   R e p o r t C u r r e n c y [ C u r r e n c y I D ] = 2 )  
 	 ,   Q u o t e s [ C l o s e ]  
 	 ,   R O U N D (  
 	 	 Q u o t e s [ C l o s e ]   *  
 	 	 C A L C U L A T E ( V A L U E S ( C u r r e n c y C o n v [ E x c h R a t e ] )  
 	 	 	 ,   C u r r e n c y C o n v [ C u r r e n c y F r o m ]   =   R E L A T E D ( S y m b o l [ C u r r e n c y ] )  
 	 	 	 ,   F I L T E R ( A L L ( C u r r e n c y C o n v [ C u r r e n c y T o ] ) ,   C u r r e n c y C o n v [ C u r r e n c y T o ]   =   C A L C U L A T E ( V A L U E S ( R e p o r t C u r r e n c y [ R e p o r t C u r r e n c y ] ) ,   R e p o r t C u r r e n c y [ C u r r e n c y I D ] = 2 ) ) 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 R e p o r t C u r r e n c y [ C u r r e n c y I D ] = 2 ) )  
 	 	 	 	 )  
 	 	 	     )  
 	 	 )  
 	 	 ,   5  
 	 )  
 ) < / E x p r e s s i o n > < / S o u r c e > < / K e y C o l u m n > < / K e y C o l u m n s > < N a m e C o l u m n > < D a t a T y p e > W C h a r < / D a t a T y p e > < S o u r c e   x s i : t y p e = " d d l 2 0 0 _ 2 0 0 : E x p r e s s i o n B i n d i n g " > < E x p r e s s i o n > I F ( R E L A T E D ( S y m b o l [ C u r r e n c y ] ) = C A L C U L A T E ( V A L U E S ( R e p o r t C u r r e n c y [ R e p o r t C u r r e n c y ] ) ,   R e p o r t C u r r e n c y [ C u r r e n c y I D ] = 2 )  
 	 ,   Q u o t e s [ C l o s e ]  
 	 ,   R O U N D (  
 	 	 Q u o t e s [ C l o s e ]   *  
 	 	 C A L C U L A T E ( V A L U E S ( C u r r e n c y C o n v [ E x c h R a t e ] )  
 	 	 	 ,   C u r r e n c y C o n v [ C u r r e n c y F r o m ]   =   R E L A T E D ( S y m b o l [ C u r r e n c y ] )  
 	 	 	 ,   F I L T E R ( A L L ( C u r r e n c y C o n v [ C u r r e n c y T o ] ) ,   C u r r e n c y C o n v [ C u r r e n c y T o ]   =   C A L C U L A T E ( V A L U E S ( R e p o r t C u r r e n c y [ R e p o r t C u r r e n c y ] ) ,   R e p o r t C u r r e n c y [ C u r r e n c y I D ] = 2 ) ) 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 R e p o r t C u r r e n c y [ C u r r e n c y I D ] = 2 ) )  
 	 	 	 	 )  
 	 	 	     )  
 	 	 )  
 	 	 ,   5  
 	 )  
 ) < / E x p r e s s i o n > < / S o u r c e > < / N a m e C o l u m n > < O r d e r B y > K e y < / O r d e r B y > < / A t t r i b u t e > < A t t r i b u t e > < A n n o t a t i o n s > < A n n o t a t i o n > < N a m e > F o r m a t < / N a m e > < V a l u e > < F o r m a t   F o r m a t = " G e n e r a l "   x m l n s = " "   / > < / V a l u e > < / A n n o t a t i o n > < / A n n o t a t i o n s > < I D > C a l c u l a t e d C o l u m n 1   2 < / I D > < N a m e > P r i c e 3 < / N a m e > < K e y C o l u m n s > < K e y C o l u m n > < D a t a T y p e > E m p t y < / D a t a T y p e > < S o u r c e   x s i : t y p e = " d d l 2 0 0 _ 2 0 0 : E x p r e s s i o n B i n d i n g " > < E x p r e s s i o n > I F ( R E L A T E D ( S y m b o l [ C u r r e n c y ] ) = C A L C U L A T E ( V A L U E S ( R e p o r t C u r r e n c y [ R e p o r t C u r r e n c y ] ) ,   R e p o r t C u r r e n c y [ C u r r e n c y I D ] = 3 )  
 	 ,   Q u o t e s [ C l o s e ]  
 	 ,   R O U N D (  
 	 	 Q u o t e s [ C l o s e ] 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 5  
 	 )  
 ) < / E x p r e s s i o n > < / S o u r c e > < / K e y C o l u m n > < / K e y C o l u m n s > < N a m e C o l u m n > < D a t a T y p e > W C h a r < / D a t a T y p e > < S o u r c e   x s i : t y p e = " d d l 2 0 0 _ 2 0 0 : E x p r e s s i o n B i n d i n g " > < E x p r e s s i o n > I F ( R E L A T E D ( S y m b o l [ C u r r e n c y ] ) = C A L C U L A T E ( V A L U E S ( R e p o r t C u r r e n c y [ R e p o r t C u r r e n c y ] ) ,   R e p o r t C u r r e n c y [ C u r r e n c y I D ] = 3 )  
 	 ,   Q u o t e s [ C l o s e ]  
 	 ,   R O U N D (  
 	 	 Q u o t e s [ C l o s e ] 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 5  
 	 )  
 ) < / E x p r e s s i o n > < / S o u r c e > < / N a m e C o l u m n > < O r d e r B y > K e y < / O r d e r B y > < / A t t r i b u t e > < A t t r i b u t e > < A n n o t a t i o n s > < A n n o t a t i o n > < N a m e > F o r m a t < / N a m e > < V a l u e > < F o r m a t   F o r m a t = " G e n e r a l "   x m l n s = " "   / > < / V a l u e > < / A n n o t a t i o n > < / A n n o t a t i o n s > < I D > C l o s e < / I D > < N a m e > C l o s e < / N a m e > < K e y C o l u m n s > < K e y C o l u m n > < D a t a T y p e > D o u b l e < / D a t a T y p e > < D a t a S i z e > 1 3 1 0 7 2 < / D a t a S i z e > < N u l l P r o c e s s i n g > P r e s e r v e < / N u l l P r o c e s s i n g > < S o u r c e   x s i : t y p e = " C o l u m n B i n d i n g " > < T a b l e I D > Q u o t e s _ e b a 1 5 2 1 1 - 9 b 9 c - 4 4 7 6 - 8 9 1 9 - 5 7 8 b 8 3 c b c b f e < / T a b l e I D > < C o l u m n I D > C l o s e < / C o l u m n I D > < / S o u r c e > < / K e y C o l u m n > < / K e y C o l u m n s > < N a m e C o l u m n > < D a t a T y p e > W C h a r < / D a t a T y p e > < D a t a S i z e > 1 3 1 0 7 2 < / D a t a S i z e > < N u l l P r o c e s s i n g > Z e r o O r B l a n k < / N u l l P r o c e s s i n g > < S o u r c e   x s i : t y p e = " C o l u m n B i n d i n g " > < T a b l e I D > Q u o t e s _ e b a 1 5 2 1 1 - 9 b 9 c - 4 4 7 6 - 8 9 1 9 - 5 7 8 b 8 3 c b c b f e < / T a b l e I D > < C o l u m n I D > C l o s e < / 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 9 f b b 9 a 9 8 - d 7 a 4 - 4 d 4 4 - 9 0 d d - 5 b 8 9 7 6 c b a 5 7 8 < / I D > < d d l 3 0 0 _ 3 0 0 : F r o m R e l a t i o n s h i p E n d > < d d l 3 0 0 _ 3 0 0 : M u l t i p l i c i t y > M a n y < / d d l 3 0 0 _ 3 0 0 : M u l t i p l i c i t y > < d d l 3 0 0 : V i s u a l i z a t i o n P r o p e r t i e s   / > < D i m e n s i o n I D > Q u o t e s _ e b a 1 5 2 1 1 - 9 b 9 c - 4 4 7 6 - 8 9 1 9 - 5 7 8 b 8 3 c b c b f e < / D i m e n s i o n I D > < A t t r i b u t e s > < A t t r i b u t e > < A t t r i b u t e I D > D a t e < / A t t r i b u t e I D > < / A t t r i b u t e > < / A t t r i b u t e s > < / d d l 3 0 0 _ 3 0 0 : F r o m R e l a t i o n s h i p E n d > < d d l 3 0 0 _ 3 0 0 : T o R e l a t i o n s h i p E n d > < d d l 3 0 0 _ 3 0 0 : M u l t i p l i c i t y > O n e < / d d l 3 0 0 _ 3 0 0 : M u l t i p l i c i t y > < d d l 3 0 0 : V i s u a l i z a t i o n P r o p e r t i e s   / > < D i m e n s i o n I D > D a t e s _ 8 a 8 f 1 5 e 7 - 7 a 5 1 - 4 c 5 c - b 6 5 7 - a f 2 6 6 f 2 0 6 a 1 1 < / D i m e n s i o n I D > < A t t r i b u t e s > < A t t r i b u t e > < A t t r i b u t e I D > D a t e < / A t t r i b u t e I D > < / A t t r i b u t e > < / A t t r i b u t e s > < / d d l 3 0 0 _ 3 0 0 : T o R e l a t i o n s h i p E n d > < / d d l 3 0 0 _ 3 0 0 : R e l a t i o n s h i p > < d d l 3 0 0 _ 3 0 0 : R e l a t i o n s h i p > < I D > d a a 3 c d d d - c 6 9 5 - 4 f a f - 8 5 6 4 - a 4 7 3 9 b 8 1 1 a 1 9 < / I D > < d d l 3 0 0 _ 3 0 0 : F r o m R e l a t i o n s h i p E n d > < d d l 3 0 0 _ 3 0 0 : M u l t i p l i c i t y > M a n y < / d d l 3 0 0 _ 3 0 0 : M u l t i p l i c i t y > < d d l 3 0 0 : V i s u a l i z a t i o n P r o p e r t i e s   / > < D i m e n s i o n I D > Q u o t e s _ e b a 1 5 2 1 1 - 9 b 9 c - 4 4 7 6 - 8 9 1 9 - 5 7 8 b 8 3 c b c b f e < / D i m e n s i o n I D > < A t t r i b u t e s > < A t t r i b u t e > < A t t r i b u t e I D > S y m b o l < / A t t r i b u t e I D > < / A t t r i b u t e > < / A t t r i b u t e s > < / d d l 3 0 0 _ 3 0 0 : F r o m R e l a t i o n s h i p E n d > < d d l 3 0 0 _ 3 0 0 : T o R e l a t i o n s h i p E n d > < d d l 3 0 0 _ 3 0 0 : M u l t i p l i c i t y > O n e < / d d l 3 0 0 _ 3 0 0 : M u l t i p l i c i t y > < d d l 3 0 0 : V i s u a l i z a t i o n P r o p e r t i e s   / > < D i m e n s i o n I D > S y m b o l < / D i m e n s i o n I D > < A t t r i b u t e s > < A t t r i b u t e > < A t t r i b u t e I D > S y m b o l < / A t t r i b u t e I D > < / A t t r i b u t e > < / A t t r i b u t e s > < / d d l 3 0 0 _ 3 0 0 : T o R e l a t i o n s h i p E n d > < / d d l 3 0 0 _ 3 0 0 : R e l a t i o n s h i p > < / d d l 3 0 0 _ 3 0 0 : R e l a t i o n s h i p s > < / D i m e n s i o n > < D i m e n s i o n > < I D > D i v i d e n d s _ 5 8 1 2 a f b 2 - 7 a 8 d - 4 3 1 6 - a c e b - f e 0 b 4 a f 9 3 2 a b < / I D > < N a m e > D i v i d e n d s 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 & l t ; s t r i n g & g t ; S y m b o l & l t ; / s t r i n g & g t ;  
             & l t ; / k e y & g t ;  
             & l t ; v a l u e & g t ;  
                 & l t ; i n t & g t ; 1 0 5 & l t ; / i n t & g t ;  
             & l t ; / v a l u e & g t ;  
         & l t ; / i t e m & g t ;  
         & l t ; i t e m & g t ;  
             & l t ; k e y & g t ;  
                 & l t ; s t r i n g & g t ; P a y D a t e & l t ; / s t r i n g & g t ;  
             & l t ; / k e y & g t ;  
             & l t ; v a l u e & g t ;  
                 & l t ; i n t & g t ; 1 1 0 & l t ; / i n t & g t ;  
             & l t ; / v a l u e & g t ;  
         & l t ; / i t e m & g t ;  
         & l t ; i t e m & g t ;  
             & l t ; k e y & g t ;  
                 & l t ; s t r i n g & g t ; D i v i d e n d P e r S h a r e & l t ; / s t r i n g & g t ;  
             & l t ; / k e y & g t ;  
             & l t ; v a l u e & g t ;  
                 & l t ; i n t & g t ; 1 7 1 & l t ; / i n t & g t ;  
             & l t ; / v a l u e & g t ;  
         & l t ; / i t e m & g t ;  
     & l t ; / C o l u m n W i d t h s & g t ;  
     & l t ; C o l u m n D i s p l a y I n d e x & g t ;  
         & l t ; i t e m & g t ;  
             & l t ; k e y & g t ;  
                 & l t ; s t r i n g & g t ; S y m b o l & l t ; / s t r i n g & g t ;  
             & l t ; / k e y & g t ;  
             & l t ; v a l u e & g t ;  
                 & l t ; i n t & g t ; 0 & l t ; / i n t & g t ;  
             & l t ; / v a l u e & g t ;  
         & l t ; / i t e m & g t ;  
         & l t ; i t e m & g t ;  
             & l t ; k e y & g t ;  
                 & l t ; s t r i n g & g t ; P a y D a t e & l t ; / s t r i n g & g t ;  
             & l t ; / k e y & g t ;  
             & l t ; v a l u e & g t ;  
                 & l t ; i n t & g t ; 1 & l t ; / i n t & g t ;  
             & l t ; / v a l u e & g t ;  
         & l t ; / i t e m & g t ;  
         & l t ; i t e m & g t ;  
             & l t ; k e y & g t ;  
                 & l t ; s t r i n g & g t ; D i v i d e n d P e r S h a r e & l t ; / s t r i n g & g t ;  
             & l t ; / k e y & g t ;  
             & l t ; v a l u e & g t ;  
                 & l t ; i n t & g t ; 2 & l t ; / i n t & g t ; 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 S y m b o l < / A t t r i b u t e I D > < O v e r r i d e B e h a v i o r > N o n e < / O v e r r i d e B e h a v i o r > < N a m e > S y m b o l < / N a m e > < / A t t r i b u t e R e l a t i o n s h i p > < A t t r i b u t e R e l a t i o n s h i p > < A t t r i b u t e I D > P a y D a t e < / A t t r i b u t e I D > < O v e r r i d e B e h a v i o r > N o n e < / O v e r r i d e B e h a v i o r > < N a m e > P a y D a t e < / N a m e > < / A t t r i b u t e R e l a t i o n s h i p > < A t t r i b u t e R e l a t i o n s h i p > < A t t r i b u t e I D > D i v i d e n d P e r S h a r e < / A t t r i b u t e I D > < O v e r r i d e B e h a v i o r > N o n e < / O v e r r i d e B e h a v i o r > < N a m e > D i v i d e n d P e r S h a r e < / N a m e > < / A t t r i b u t e R e l a t i o n s h i p > < A t t r i b u t e R e l a t i o n s h i p > < A t t r i b u t e I D > C a l c u l a t e d C o l u m n 1 < / A t t r i b u t e I D > < O v e r r i d e B e h a v i o r > N o n e < / O v e r r i d e B e h a v i o r > < N a m e > D i v P e r S h a r e 1 < / N a m e > < / A t t r i b u t e R e l a t i o n s h i p > < A t t r i b u t e R e l a t i o n s h i p > < A t t r i b u t e I D > C a l c u l a t e d C o l u m n 1   1 < / A t t r i b u t e I D > < O v e r r i d e B e h a v i o r > N o n e < / O v e r r i d e B e h a v i o r > < N a m e > D i v P e r S h a r e 2 < / N a m e > < / A t t r i b u t e R e l a t i o n s h i p > < A t t r i b u t e R e l a t i o n s h i p > < A t t r i b u t e I D > C a l c u l a t e d C o l u m n 1   2 < / A t t r i b u t e I D > < O v e r r i d e B e h a v i o r > N o n e < / O v e r r i d e B e h a v i o r > < N a m e > D i v P e r S h a r e 3 < / N a m e > < / A t t r i b u t e R e l a t i o n s h i p > < / A t t r i b u t e R e l a t i o n s h i p s > < O r d e r B y > K e y < / O r d e r B y > < A t t r i b u t e H i e r a r c h y V i s i b l e > f a l s e < / A t t r i b u t e H i e r a r c h y V i s i b l e > < / A t t r i b u t e > < A t t r i b u t e > < A n n o t a t i o n s > < A n n o t a t i o n > < N a m e > F o r m a t < / N a m e > < V a l u e > < F o r m a t   F o r m a t = " T e x t "   x m l n s = " "   / > < / V a l u e > < / A n n o t a t i o n > < / A n n o t a t i o n s > < I D > S y m b o l < / I D > < N a m e > S y m b o l < / N a m e > < K e y C o l u m n s > < K e y C o l u m n > < D a t a T y p e > W C h a r < / D a t a T y p e > < D a t a S i z e > 1 3 1 0 7 2 < / D a t a S i z e > < N u l l P r o c e s s i n g > P r e s e r v e < / N u l l P r o c e s s i n g > < I n v a l i d X m l C h a r a c t e r s > R e m o v e < / I n v a l i d X m l C h a r a c t e r s > < S o u r c e   x s i : t y p e = " C o l u m n B i n d i n g " > < T a b l e I D > D i v i d e n d s _ 5 8 1 2 a f b 2 - 7 a 8 d - 4 3 1 6 - a c e b - f e 0 b 4 a f 9 3 2 a b < / T a b l e I D > < C o l u m n I D > S y m b o l < / C o l u m n I D > < / S o u r c e > < / K e y C o l u m n > < / K e y C o l u m n s > < N a m e C o l u m n > < D a t a T y p e > W C h a r < / D a t a T y p e > < D a t a S i z e > 1 3 1 0 7 2 < / D a t a S i z e > < N u l l P r o c e s s i n g > Z e r o O r B l a n k < / N u l l P r o c e s s i n g > < I n v a l i d X m l C h a r a c t e r s > R e m o v e < / I n v a l i d X m l C h a r a c t e r s > < S o u r c e   x s i : t y p e = " C o l u m n B i n d i n g " > < T a b l e I D > D i v i d e n d s _ 5 8 1 2 a f b 2 - 7 a 8 d - 4 3 1 6 - a c e b - f e 0 b 4 a f 9 3 2 a b < / T a b l e I D > < C o l u m n I D > S y m b o l < / C o l u m n I D > < / S o u r c e > < / N a m e C o l u m n > < O r d e r B y > K e y < / O r d e r B y > < / A t t r i b u t e > < A t t r i b u t e > < A n n o t a t i o n s > < A n n o t a t i o n > < N a m e > F o r m a t < / N a m e > < V a l u e > < F o r m a t   F o r m a t = " D a t e T i m e C u s t o m "   x m l n s = " " > < D a t e T i m e s > < D a t e T i m e   L C I D = " 1 0 3 3 "   G r o u p = " S h o r t D a t e "   F o r m a t S t r i n g = " y y y y - M M - d d "   / > < D a t e T i m e   L C I D = " 4 1 0 5 "   G r o u p = " S h o r t D a t e "   F o r m a t S t r i n g = " y y y y - M M - d d "   / > < / D a t e T i m e s > < / F o r m a t > < / V a l u e > < / A n n o t a t i o n > < / A n n o t a t i o n s > < I D > P a y D a t e < / I D > < N a m e > P a y D a t e < / N a m e > < K e y C o l u m n s > < K e y C o l u m n > < D a t a T y p e > D a t e < / D a t a T y p e > < D a t a S i z e > 1 3 1 0 7 2 < / D a t a S i z e > < N u l l P r o c e s s i n g > P r e s e r v e < / N u l l P r o c e s s i n g > < I n v a l i d X m l C h a r a c t e r s > R e m o v e < / I n v a l i d X m l C h a r a c t e r s > < S o u r c e   x s i : t y p e = " C o l u m n B i n d i n g " > < T a b l e I D > D i v i d e n d s _ 5 8 1 2 a f b 2 - 7 a 8 d - 4 3 1 6 - a c e b - f e 0 b 4 a f 9 3 2 a b < / T a b l e I D > < C o l u m n I D > P a y D a t e < / C o l u m n I D > < / S o u r c e > < / K e y C o l u m n > < / K e y C o l u m n s > < N a m e C o l u m n > < D a t a T y p e > W C h a r < / D a t a T y p e > < D a t a S i z e > 1 3 1 0 7 2 < / D a t a S i z e > < N u l l P r o c e s s i n g > Z e r o O r B l a n k < / N u l l P r o c e s s i n g > < I n v a l i d X m l C h a r a c t e r s > R e m o v e < / I n v a l i d X m l C h a r a c t e r s > < S o u r c e   x s i : t y p e = " C o l u m n B i n d i n g " > < T a b l e I D > D i v i d e n d s _ 5 8 1 2 a f b 2 - 7 a 8 d - 4 3 1 6 - a c e b - f e 0 b 4 a f 9 3 2 a b < / T a b l e I D > < C o l u m n I D > P a y D a t e < / C o l u m n I D > < / S o u r c e > < / N a m e C o l u m n > < O r d e r B y > K e y < / O r d e r B y > < d d l 3 0 0 _ 3 0 0 : F o r m a t S t r i n g > y y y y - M M - d d < / d d l 3 0 0 _ 3 0 0 : F o r m a t S t r i n g > < / A t t r i b u t e > < A t t r i b u t e > < A n n o t a t i o n s > < A n n o t a t i o n > < N a m e > F o r m a t < / N a m e > < V a l u e > < F o r m a t   F o r m a t = " G e n e r a l "   x m l n s = " "   / > < / V a l u e > < / A n n o t a t i o n > < / A n n o t a t i o n s > < I D > D i v i d e n d P e r S h a r e < / I D > < N a m e > D i v i d e n d P e r S h a r e < / N a m e > < K e y C o l u m n s > < K e y C o l u m n > < D a t a T y p e > D o u b l e < / D a t a T y p e > < D a t a S i z e > 1 3 1 0 7 2 < / D a t a S i z e > < N u l l P r o c e s s i n g > P r e s e r v e < / N u l l P r o c e s s i n g > < I n v a l i d X m l C h a r a c t e r s > R e m o v e < / I n v a l i d X m l C h a r a c t e r s > < S o u r c e   x s i : t y p e = " C o l u m n B i n d i n g " > < T a b l e I D > D i v i d e n d s _ 5 8 1 2 a f b 2 - 7 a 8 d - 4 3 1 6 - a c e b - f e 0 b 4 a f 9 3 2 a b < / T a b l e I D > < C o l u m n I D > D i v i d e n d P e r S h a r e < / C o l u m n I D > < / S o u r c e > < / K e y C o l u m n > < / K e y C o l u m n s > < N a m e C o l u m n > < D a t a T y p e > W C h a r < / D a t a T y p e > < D a t a S i z e > 1 3 1 0 7 2 < / D a t a S i z e > < N u l l P r o c e s s i n g > Z e r o O r B l a n k < / N u l l P r o c e s s i n g > < I n v a l i d X m l C h a r a c t e r s > R e m o v e < / I n v a l i d X m l C h a r a c t e r s > < S o u r c e   x s i : t y p e = " C o l u m n B i n d i n g " > < T a b l e I D > D i v i d e n d s _ 5 8 1 2 a f b 2 - 7 a 8 d - 4 3 1 6 - a c e b - f e 0 b 4 a f 9 3 2 a b < / T a b l e I D > < C o l u m n I D > D i v i d e n d P e r S h a r e < / C o l u m n I D > < / S o u r c e > < / N a m e C o l u m n > < O r d e r B y > K e y < / O r d e r B y > < / A t t r i b u t e > < A t t r i b u t e > < A n n o t a t i o n s > < A n n o t a t i o n > < N a m e > F o r m a t < / N a m e > < V a l u e > < F o r m a t   F o r m a t = " G e n e r a l "   x m l n s = " "   / > < / V a l u e > < / A n n o t a t i o n > < / A n n o t a t i o n s > < I D > C a l c u l a t e d C o l u m n 1 < / I D > < N a m e > D i v P e r S h a r e 1 < / N a m e > < K e y C o l u m n s > < K e y C o l u m n > < D a t a T y p e > E m p t y < / D a t a T y p e > < S o u r c e   x s i : t y p e = " d d l 2 0 0 _ 2 0 0 : E x p r e s s i o n B i n d i n g " > < E x p r e s s i o n > I F ( R E L A T E D ( S y m b o l [ C u r r e n c y ] ) = C A L C U L A T E ( V A L U E S ( R e p o r t C u r r e n c y [ R e p o r t C u r r e n c y ] ) ,   R e p o r t C u r r e n c y [ C u r r e n c y I D ] = 1 ) 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 R e p o r t C u r r e n c y [ C u r r e n c y I D ] = 1 ) )  
 	 	 	 	 )  
 	 	 	     )  
 	 	 )  
 	 	 ,   8  
 	 )  
 ) < / E x p r e s s i o n > < / S o u r c e > < / K e y C o l u m n > < / K e y C o l u m n s > < N a m e C o l u m n > < D a t a T y p e > W C h a r < / D a t a T y p e > < S o u r c e   x s i : t y p e = " d d l 2 0 0 _ 2 0 0 : E x p r e s s i o n B i n d i n g " > < E x p r e s s i o n > I F ( R E L A T E D ( S y m b o l [ C u r r e n c y ] ) = C A L C U L A T E ( V A L U E S ( R e p o r t C u r r e n c y [ R e p o r t C u r r e n c y ] ) ,   R e p o r t C u r r e n c y [ C u r r e n c y I D ] = 1 ) 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 R e p o r t C u r r e n c y [ C u r r e n c y I D ] = 1 ) )  
 	 	 	 	 )  
 	 	 	     )  
 	 	 )  
 	 	 ,   8  
 	 )  
 ) < / E x p r e s s i o n > < / S o u r c e > < / N a m e C o l u m n > < O r d e r B y > K e y < / O r d e r B y > < / A t t r i b u t e > < A t t r i b u t e > < A n n o t a t i o n s > < A n n o t a t i o n > < N a m e > F o r m a t < / N a m e > < V a l u e > < F o r m a t   F o r m a t = " G e n e r a l "   x m l n s = " "   / > < / V a l u e > < / A n n o t a t i o n > < / A n n o t a t i o n s > < I D > C a l c u l a t e d C o l u m n 1   1 < / I D > < N a m e > D i v P e r S h a r e 2 < / N a m e > < K e y C o l u m n s > < K e y C o l u m n > < D a t a T y p e > E m p t y < / D a t a T y p e > < S o u r c e   x s i : t y p e = " d d l 2 0 0 _ 2 0 0 : E x p r e s s i o n B i n d i n g " > < E x p r e s s i o n > I F ( R E L A T E D ( S y m b o l [ C u r r e n c y ] ) = C A L C U L A T E ( V A L U E S ( R e p o r t C u r r e n c y [ R e p o r t C u r r e n c y ] ) ,   R e p o r t C u r r e n c y [ C u r r e n c y I D ] = 2 ) 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 R e p o r t C u r r e n c y [ C u r r e n c y I D ] = 2 ) ) 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 R e p o r t C u r r e n c y [ C u r r e n c y I D ] = 2 ) )  
 	 	 	 	 )  
 	 	 	     )  
 	 	 )  
 	 	 ,   8  
 	 )  
 ) < / E x p r e s s i o n > < / S o u r c e > < / K e y C o l u m n > < / K e y C o l u m n s > < N a m e C o l u m n > < D a t a T y p e > W C h a r < / D a t a T y p e > < S o u r c e   x s i : t y p e = " d d l 2 0 0 _ 2 0 0 : E x p r e s s i o n B i n d i n g " > < E x p r e s s i o n > I F ( R E L A T E D ( S y m b o l [ C u r r e n c y ] ) = C A L C U L A T E ( V A L U E S ( R e p o r t C u r r e n c y [ R e p o r t C u r r e n c y ] ) ,   R e p o r t C u r r e n c y [ C u r r e n c y I D ] = 2 ) 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 R e p o r t C u r r e n c y [ C u r r e n c y I D ] = 2 ) ) 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 R e p o r t C u r r e n c y [ C u r r e n c y I D ] = 2 ) )  
 	 	 	 	 )  
 	 	 	     )  
 	 	 )  
 	 	 ,   8  
 	 )  
 ) < / E x p r e s s i o n > < / S o u r c e > < / N a m e C o l u m n > < O r d e r B y > K e y < / O r d e r B y > < / A t t r i b u t e > < A t t r i b u t e > < A n n o t a t i o n s > < A n n o t a t i o n > < N a m e > F o r m a t < / N a m e > < V a l u e > < F o r m a t   F o r m a t = " G e n e r a l "   x m l n s = " "   / > < / V a l u e > < / A n n o t a t i o n > < / A n n o t a t i o n s > < I D > C a l c u l a t e d C o l u m n 1   2 < / I D > < N a m e > D i v P e r S h a r e 3 < / N a m e > < K e y C o l u m n s > < K e y C o l u m n > < D a t a T y p e > E m p t y < / D a t a T y p e > < S o u r c e   x s i : t y p e = " d d l 2 0 0 _ 2 0 0 : E x p r e s s i o n B i n d i n g " > < E x p r e s s i o n > I F ( R E L A T E D ( S y m b o l [ C u r r e n c y ] ) = C A L C U L A T E ( V A L U E S ( R e p o r t C u r r e n c y [ R e p o r t C u r r e n c y ] ) ,   R e p o r t C u r r e n c y [ C u r r e n c y I D ] = 3 ) 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 8  
 	 )  
 ) < / E x p r e s s i o n > < / S o u r c e > < / K e y C o l u m n > < / K e y C o l u m n s > < N a m e C o l u m n > < D a t a T y p e > W C h a r < / D a t a T y p e > < S o u r c e   x s i : t y p e = " d d l 2 0 0 _ 2 0 0 : E x p r e s s i o n B i n d i n g " > < E x p r e s s i o n > I F ( R E L A T E D ( S y m b o l [ C u r r e n c y ] ) = C A L C U L A T E ( V A L U E S ( R e p o r t C u r r e n c y [ R e p o r t C u r r e n c y ] ) ,   R e p o r t C u r r e n c y [ C u r r e n c y I D ] = 3 ) 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 8  
 	 )  
 ) < / 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 e b 1 1 c 2 6 6 - 1 c e 8 - 4 b 3 d - a 0 f d - 2 7 f 7 3 0 8 d 6 f 0 d < / I D > < d d l 3 0 0 _ 3 0 0 : F r o m R e l a t i o n s h i p E n d > < d d l 3 0 0 _ 3 0 0 : M u l t i p l i c i t y > M a n y < / d d l 3 0 0 _ 3 0 0 : M u l t i p l i c i t y > < d d l 3 0 0 : V i s u a l i z a t i o n P r o p e r t i e s   / > < D i m e n s i o n I D > D i v i d e n d s _ 5 8 1 2 a f b 2 - 7 a 8 d - 4 3 1 6 - a c e b - f e 0 b 4 a f 9 3 2 a b < / D i m e n s i o n I D > < A t t r i b u t e s > < A t t r i b u t e > < A t t r i b u t e I D > P a y D a t e < / A t t r i b u t e I D > < / A t t r i b u t e > < / A t t r i b u t e s > < / d d l 3 0 0 _ 3 0 0 : F r o m R e l a t i o n s h i p E n d > < d d l 3 0 0 _ 3 0 0 : T o R e l a t i o n s h i p E n d > < d d l 3 0 0 _ 3 0 0 : M u l t i p l i c i t y > O n e < / d d l 3 0 0 _ 3 0 0 : M u l t i p l i c i t y > < d d l 3 0 0 : V i s u a l i z a t i o n P r o p e r t i e s   / > < D i m e n s i o n I D > D a t e s _ 8 a 8 f 1 5 e 7 - 7 a 5 1 - 4 c 5 c - b 6 5 7 - a f 2 6 6 f 2 0 6 a 1 1 < / D i m e n s i o n I D > < A t t r i b u t e s > < A t t r i b u t e > < A t t r i b u t e I D > D a t e < / A t t r i b u t e I D > < / A t t r i b u t e > < / A t t r i b u t e s > < / d d l 3 0 0 _ 3 0 0 : T o R e l a t i o n s h i p E n d > < / d d l 3 0 0 _ 3 0 0 : R e l a t i o n s h i p > < d d l 3 0 0 _ 3 0 0 : R e l a t i o n s h i p > < I D > 7 e f 2 0 6 6 3 - c 5 e 0 - 4 4 a c - 8 0 3 9 - 1 2 e b 6 9 9 2 8 5 7 9 < / I D > < d d l 3 0 0 _ 3 0 0 : F r o m R e l a t i o n s h i p E n d > < d d l 3 0 0 _ 3 0 0 : M u l t i p l i c i t y > M a n y < / d d l 3 0 0 _ 3 0 0 : M u l t i p l i c i t y > < d d l 3 0 0 : V i s u a l i z a t i o n P r o p e r t i e s   / > < D i m e n s i o n I D > D i v i d e n d s _ 5 8 1 2 a f b 2 - 7 a 8 d - 4 3 1 6 - a c e b - f e 0 b 4 a f 9 3 2 a b < / D i m e n s i o n I D > < A t t r i b u t e s > < A t t r i b u t e > < A t t r i b u t e I D > S y m b o l < / A t t r i b u t e I D > < / A t t r i b u t e > < / A t t r i b u t e s > < / d d l 3 0 0 _ 3 0 0 : F r o m R e l a t i o n s h i p E n d > < d d l 3 0 0 _ 3 0 0 : T o R e l a t i o n s h i p E n d > < d d l 3 0 0 _ 3 0 0 : M u l t i p l i c i t y > O n e < / d d l 3 0 0 _ 3 0 0 : M u l t i p l i c i t y > < d d l 3 0 0 : V i s u a l i z a t i o n P r o p e r t i e s   / > < D i m e n s i o n I D > S y m b o l < / D i m e n s i o n I D > < A t t r i b u t e s > < A t t r i b u t e > < A t t r i b u t e I D > S y m b o l < / A t t r i b u t e I D > < / A t t r i b u t e > < / A t t r i b u t e s > < / d d l 3 0 0 _ 3 0 0 : T o R e l a t i o n s h i p E n d > < / d d l 3 0 0 _ 3 0 0 : R e l a t i o n s h i p > < / d d l 3 0 0 _ 3 0 0 : R e l a t i o n s h i p s > < / D i m e n s i o n > < D i m e n s i o n > < I D > R e p o r t < / I D > < N a m e > R e p o r t < / 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 R e p o r t < / I D > < N a m e > R e p o r t < / 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s > < O r d e r B y > K e y < / O r d e r B y > < A t t r i b u t e H i e r a r c h y V i s i b l e > f a l s e < / A t t r i b u t e H i e r a r c h y V i s i b l e > < G r o u p i n g B e h a v i o r > D i s c o u r a g e G r o u p i n g < / G r o u p i n g B e h a v i o r > < / 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 S y m b o l < / I D > < N a m e > S y m b o l < / 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N a m e > S h o r t C o l u m n I d < / N a m e > < V a l u e > A < / V a l u e > < / A n n o t a t i o n > < / A n n o t a t i o n s > < I D > S y m b o l < / I D > < N a m e > S y m b o l < / 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A t t r i b u t e I D > S e c t o r S u m < / A t t r i b u t e I D > < O v e r r i d e B e h a v i o r > N o n e < / O v e r r i d e B e h a v i o r > < N a m e > S e c t o r S u m < / 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T e x t "   x m l n s = " "   / > < / V a l u e > < / A n n o t a t i o n > < A n n o t a t i o n > < N a m e > D e l e t e N o t A l l o w e d < / N a m e > < / A n n o t a t i o n > < A n n o t a t i o n > < N a m e > S h o r t C o l u m n I d < / N a m e > < V a l u e > B < / V a l u e > < / A n n o t a t i o n > < / A n n o t a t i o n s > < I D > S y m b o l N a m e < / I D > < N a m e > S y m b o l N a m e < / 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 C < / V a l u e > < / A n n o t a t i o n > < / A n n o t a t i o n s > < I D > C u r r e n c y < / I D > < N a m e > C u r r e n c y < / N a m e > < K e y C o l u m n s > < K e y C o l u m n > < D a t a T y p e > W C h a r < / D a t a T y p e > < N u l l P r o c e s s i n g > P r e s e r v e < / N u l l P r o c e s s i n g > < / K e y C o l u m n > < / K e y C o l u m n s > < N a m e C o l u m n > < D a t a T y p e > W C h a r < / D a t a T y p e > < N u l l P r o c e s s i n g > Z e r o O r B l a n k < / N u l l P r o c e s s i n g > < / N a m e C o l u m n > < O r d e r B y > K e y < / O r d e r B y > < / A t t r i b u t e > < A t t r i b u t e > < A n n o t a t i o n s > < A n n o t a t i o n > < N a m e > F o r m a t < / N a m e > < V a l u e > < F o r m a t   F o r m a t = " P e r c e n t a g e "   A c c u r a c y = " 2 "   x m l n s = " "   / > < / V a l u e > < / A n n o t a t i o n > < A n n o t a t i o n > < N a m e > S h o r t C o l u m n I d < / N a m e > < V a l u e > D < / V a l u e > < / A n n o t a t i o n > < / A n n o t a t i o n s > < I D > M E R < / I D > < N a m e > M E R < / N a m e > < K e y C o l u m n s > < K e y C o l u m n > < D a t a T y p e > D o u b l e < / D a t a T y p e > < N u l l P r o c e s s i n g > P r e s e r v e < / N u l l P r o c e s s i n g > < / K e y C o l u m n > < / K e y C o l u m n s > < N a m e C o l u m n > < D a t a T y p e > W C h a r < / D a t a T y p e > < N u l l P r o c e s s i n g > Z e r o O r B l a n k < / N u l l P r o c e s s i n g > < / N a m e C o l u m n > < O r d e r B y > K e y < / O r d e r B y > < d d l 3 0 0 _ 3 0 0 : F o r m a t S t r i n g > 0 . 0 0   % ; - 0 . 0 0   % ; 0 . 0 0   % < / d d l 3 0 0 _ 3 0 0 : F o r m a t S t r i n g > < / A t t r i b u t e > < A t t r i b u t e > < A n n o t a t i o n s > < A n n o t a t i o n > < N a m e > F o r m a t < / N a m e > < V a l u e > < F o r m a t   F o r m a t = " T e x t "   x m l n s = " "   / > < / V a l u e > < / A n n o t a t i o n > < A n n o t a t i o n > < N a m e > D e l e t e N o t A l l o w e d < / N a m e > < / A n n o t a t i o n > < A n n o t a t i o n > < N a m e > S h o r t C o l u m n I d < / N a m e > < V a l u e > E < / V a l u e > < / A n n o t a t i o n > < / A n n o t a t i o n s > < I D > A l l o c a t i o n < / I D > < N a m e > A l l o c a t i o n < / 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 F < / V a l u e > < / A n n o t a t i o n > < / A n n o t a t i o n s > < I D > S y m b o l G r o u p 1 < / I D > < N a m e > S y m b o l G r o u p 1 < / 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 G < / V a l u e > < / A n n o t a t i o n > < / A n n o t a t i o n s > < I D > S y m b o l G r o u p 2 < / I D > < N a m e > S y m b o l G r o u p 2 < / 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 H < / V a l u e > < / A n n o t a t i o n > < / A n n o t a t i o n s > < I D > S y m b o l G r o u p 3 < / I D > < N a m e > S y m b o l G r o u p 3 < / N a m e > < K e y C o l u m n s > < K e y C o l u m n > < D a t a T y p e > W C h a r < / D a t a T y p e > < N u l l P r o c e s s i n g > P r e s e r v e < / N u l l P r o c e s s i n g > < / K e y C o l u m n > < / K e y C o l u m n s > < N a m e C o l u m n > < D a t a T y p e > W C h a r < / D a t a T y p e > < N u l l P r o c e s s i n g > Z e r o O r B l a n k < / N u l l P r o c e s s i n g > < / N a m e C o l u m n > < O r d e r B y > K e y < / O r d e r B y > < / A t t r i b u t e > < A t t r i b u t e > < A n n o t a t i o n s > < A n n o t a t i o n > < N a m e > F o r m a t < / N a m e > < V a l u e > < F o r m a t   F o r m a t = " T e x t "   x m l n s = " "   / > < / V a l u e > < / A n n o t a t i o n > < A n n o t a t i o n > < N a m e > D e l e t e N o t A l l o w e d < / N a m e > < / A n n o t a t i o n > < A n n o t a t i o n > < N a m e > S h o r t C o l u m n I d < / N a m e > < V a l u e > I < / V a l u e > < / A n n o t a t i o n > < / A n n o t a t i o n s > < I D > R e g i o n < / I D > < N a m e > R e g i o n < / N a m e > < K e y C o l u m n s > < K e y C o l u m n > < D a t a T y p e > W C h a r < / D a t a T y p e > < N u l l P r o c e s s i n g > P r e s e r v e < / N u l l P r o c e s s i n g > < / K e y C o l u m n > < / K e y C o l u m n s > < N a m e C o l u m n > < D a t a T y p e > W C h a r < / D a t a T y p e > < N u l l P r o c e s s i n g > Z e r o O r B l a n k < / N u l l P r o c e s s i n g > < / N a m e C o l u m n > < O r d e r B y > K e y < / O r d e r B y > < / A t t r i b u t e > < A t t r i b u t e > < A n n o t a t i o n s > < A n n o t a t i o n > < N a m e > F o r m a t < / N a m e > < V a l u e > < F o r m a t   F o r m a t = " P e r c e n t a g e "   A c c u r a c y = " 2 "   x m l n s = " "   / > < / V a l u e > < / A n n o t a t i o n > < A n n o t a t i o n > < N a m e > S h o r t C o l u m n I d < / N a m e > < V a l u e > J < / V a l u e > < / A n n o t a t i o n > < / A n n o t a t i o n s > < I D > W H T P e r c e n t < / I D > < N a m e > W H T P e r c e n t < / N a m e > < K e y C o l u m n s > < K e y C o l u m n > < D a t a T y p e > D o u b l e < / D a t a T y p e > < N u l l P r o c e s s i n g > P r e s e r v e < / N u l l P r o c e s s i n g > < / K e y C o l u m n > < / K e y C o l u m n s > < N a m e C o l u m n > < D a t a T y p e > W C h a r < / D a t a T y p e > < N u l l P r o c e s s i n g > Z e r o O r B l a n k < / N u l l P r o c e s s i n g > < / N a m e C o l u m n > < O r d e r B y > K e y < / O r d e r B y > < d d l 3 0 0 _ 3 0 0 : F o r m a t S t r i n g > 0 . 0 0   % ; - 0 . 0 0   % ; 0 . 0 0   % < / d d l 3 0 0 _ 3 0 0 : F o r m a t S t r i n g > < / A t t r i b u t e > < A t t r i b u t e > < A n n o t a t i o n s > < A n n o t a t i o n > < N a m e > F o r m a t < / N a m e > < V a l u e > < F o r m a t   F o r m a t = " P e r c e n t a g e "   A c c u r a c y = " 2 "   x m l n s = " "   / > < / V a l u e > < / A n n o t a t i o n > < / A n n o t a t i o n s > < I D > S e c t o r S u m < / I D > < N a m e > S e c t o r S u m < / N a m e > < K e y C o l u m n s > < K e y C o l u m n > < D a t a T y p e > D o u b l e < / D a t a T y p e > < N u l l P r o c e s s i n g > P r e s e r v e < / N u l l P r o c e s s i n g > < / K e y C o l u m n > < / K e y C o l u m n s > < N a m e C o l u m n > < D a t a T y p e > W C h a r < / D a t a T y p e > < N u l l P r o c e s s i n g > Z e r o O r B l a n k < / N u l l P r o c e s s i n g > < / N a m e C o l u m n > < O r d e r B y > K e y < / O r d e r B y > < d d l 3 0 0 _ 3 0 0 : F o r m a t S t r i n g > 0 . 0 0   % ; - 0 . 0 0   % ; 0 . 0 0   % < / d d l 3 0 0 _ 3 0 0 : F o r m a t S t r i n g > < / 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 S y m b o l N a m e < / A t t r i b u t e I D > < O v e r r i d e B e h a v i o r > N o n e < / O v e r r i d e B e h a v i o r > < N a m e > S y m b o l N a m e < / N a m e > < / A t t r i b u t e R e l a t i o n s h i p > < A t t r i b u t e R e l a t i o n s h i p > < A t t r i b u t e I D > C u r r e n c y < / A t t r i b u t e I D > < O v e r r i d e B e h a v i o r > N o n e < / O v e r r i d e B e h a v i o r > < N a m e > C u r r e n c y < / N a m e > < / A t t r i b u t e R e l a t i o n s h i p > < A t t r i b u t e R e l a t i o n s h i p > < A t t r i b u t e I D > M E R < / A t t r i b u t e I D > < O v e r r i d e B e h a v i o r > N o n e < / O v e r r i d e B e h a v i o r > < N a m e > M E R < / N a m e > < / A t t r i b u t e R e l a t i o n s h i p > < A t t r i b u t e R e l a t i o n s h i p > < A t t r i b u t e I D > A l l o c a t i o n < / A t t r i b u t e I D > < O v e r r i d e B e h a v i o r > N o n e < / O v e r r i d e B e h a v i o r > < N a m e > A l l o c a t i o n < / N a m e > < / A t t r i b u t e R e l a t i o n s h i p > < A t t r i b u t e R e l a t i o n s h i p > < A t t r i b u t e I D > S y m b o l G r o u p 1 < / A t t r i b u t e I D > < O v e r r i d e B e h a v i o r > N o n e < / O v e r r i d e B e h a v i o r > < N a m e > S y m b o l G r o u p 1 < / N a m e > < / A t t r i b u t e R e l a t i o n s h i p > < A t t r i b u t e R e l a t i o n s h i p > < A t t r i b u t e I D > S y m b o l G r o u p 2 < / A t t r i b u t e I D > < O v e r r i d e B e h a v i o r > N o n e < / O v e r r i d e B e h a v i o r > < N a m e > S y m b o l G r o u p 2 < / N a m e > < / A t t r i b u t e R e l a t i o n s h i p > < A t t r i b u t e R e l a t i o n s h i p > < A t t r i b u t e I D > S y m b o l G r o u p 3 < / A t t r i b u t e I D > < O v e r r i d e B e h a v i o r > N o n e < / O v e r r i d e B e h a v i o r > < N a m e > S y m b o l G r o u p 3 < / N a m e > < / A t t r i b u t e R e l a t i o n s h i p > < A t t r i b u t e R e l a t i o n s h i p > < A t t r i b u t e I D > R e g i o n < / A t t r i b u t e I D > < O v e r r i d e B e h a v i o r > N o n e < / O v e r r i d e B e h a v i o r > < N a m e > R e g i o n < / N a m e > < / A t t r i b u t e R e l a t i o n s h i p > < A t t r i b u t e R e l a t i o n s h i p > < A t t r i b u t e I D > W H T P e r c e n t < / A t t r i b u t e I D > < O v e r r i d e B e h a v i o r > N o n e < / O v e r r i d e B e h a v i o r > < N a m e > W H T P e r c e n t < / N a m e > < / A t t r i b u t e R e l a t i o n s h i p > < A t t r i b u t e R e l a t i o n s h i p > < A t t r i b u t e I D > C a l c u l a t e d C o l u m n 1 < / A t t r i b u t e I D > < O v e r r i d e B e h a v i o r > N o n e < / O v e r r i d e B e h a v i o r > < N a m e > C a l c u l a t e d C o l u m n 1 < / N a m e > < / A t t r i b u t e R e l a t i o n s h i p > < / A t t r i b u t e R e l a t i o n s h i p s > < O r d e r B y > K e y < / O r d e r B y > < A t t r i b u t e H i e r a r c h y V i s i b l e > f a l s e < / A t t r i b u t e H i e r a r c h y V i s i b l e > < / A t t r i b u t e > < A t t r i b u t e > < A n n o t a t i o n s > < A n n o t a t i o n > < N a m e > F o r m a t < / N a m e > < V a l u e > < F o r m a t   F o r m a t = " T e x t "   x m l n s = " "   / > < / V a l u e > < / A n n o t a t i o n > < / A n n o t a t i o n s > < I D > C a l c u l a t e d C o l u m n 1 < / I D > < N a m e > A c t i v e S y m b o l < / N a m e > < K e y C o l u m n s > < K e y C o l u m n > < D a t a T y p e > E m p t y < / D a t a T y p e > < S o u r c e   x s i : t y p e = " d d l 2 0 0 _ 2 0 0 : E x p r e s s i o n B i n d i n g " > < E x p r e s s i o n > I F ( C O U N T R O W S ( F I L T E R ( R E L A T E D T A B L E ( Q u o t e s ) ,   Q u o t e s [ D a t e ] & g t ; M A X ( D a t e s [ D a t e ] ) - 3 0 ) ) & g t ; 0 , " Y e s " , " N o " ) < / E x p r e s s i o n > < / S o u r c e > < / K e y C o l u m n > < / K e y C o l u m n s > < N a m e C o l u m n > < D a t a T y p e > W C h a r < / D a t a T y p e > < S o u r c e   x s i : t y p e = " d d l 2 0 0 _ 2 0 0 : E x p r e s s i o n B i n d i n g " > < E x p r e s s i o n > I F ( C O U N T R O W S ( F I L T E R ( R E L A T E D T A B L E ( Q u o t e s ) ,   Q u o t e s [ D a t e ] & g t ; M A X ( D a t e s [ D a t e ] ) - 3 0 ) ) & g t ; 0 , " Y e s " , " N o " ) < / E x p r e s s i o n > < / S o u r c e > < / N a m e C o l u m n > < O r d e r B y > K e y < / O r d e r B y > < / 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 4 a 3 4 2 9 3 8 - a 8 9 0 - 4 3 6 9 - b 3 9 2 - e b 2 e 0 6 2 1 f 9 0 b < / I D > < d d l 3 0 0 _ 3 0 0 : F r o m R e l a t i o n s h i p E n d > < d d l 3 0 0 _ 3 0 0 : M u l t i p l i c i t y > M a n y < / d d l 3 0 0 _ 3 0 0 : M u l t i p l i c i t y > < d d l 3 0 0 : V i s u a l i z a t i o n P r o p e r t i e s   / > < D i m e n s i o n I D > S y m b o l < / D i m e n s i o n I D > < A t t r i b u t e s > < A t t r i b u t e > < A t t r i b u t e I D > A l l o c a t i o n < / A t t r i b u t e I D > < / A t t r i b u t e > < / A t t r i b u t e s > < / d d l 3 0 0 _ 3 0 0 : F r o m R e l a t i o n s h i p E n d > < d d l 3 0 0 _ 3 0 0 : T o R e l a t i o n s h i p E n d > < d d l 3 0 0 _ 3 0 0 : M u l t i p l i c i t y > O n e < / d d l 3 0 0 _ 3 0 0 : M u l t i p l i c i t y > < d d l 3 0 0 : V i s u a l i z a t i o n P r o p e r t i e s   / > < D i m e n s i o n I D > A l l o c a t i o n < / D i m e n s i o n I D > < A t t r i b u t e s > < A t t r i b u t e > < A t t r i b u t e I D > A l l o c a t i o n < / A t t r i b u t e I D > < / A t t r i b u t e > < / A t t r i b u t e s > < / d d l 3 0 0 _ 3 0 0 : T o R e l a t i o n s h i p E n d > < / d d l 3 0 0 _ 3 0 0 : R e l a t i o n s h i p > < / d d l 3 0 0 _ 3 0 0 : R e l a t i o n s h i p s > < / D i m e n s i o n > < D i m e n s i o n > < I D > A l l o c a t i o n < / I D > < N a m e > A l l o c a t i o n < / 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N a m e > S h o r t C o l u m n I d < / N a m e > < V a l u e > A < / V a l u e > < / A n n o t a t i o n > < / A n n o t a t i o n s > < I D > A l l o c a t i o n < / I D > < N a m e > A l l o c a t i o n < / N a m e > < U s a g e > K e y < / U s a g e > < K e y C o l u m n s > < K e y C o l u m n > < D a t a T y p e > W C h a r < / D a t a T y p e > < N u l l P r o c e s s i n g > E r r o r < / N u l l P r o c e s s i n g > < / K e y C o l u m n > < / K e y C o l u m n s > < N a m e C o l u m n > < D a t a T y p e > W C h a r < / D a t a T y p e > < N u l l P r o c e s s i n g > Z e r o O r B l a n k < / N u l l P r o c e s s i n g > < / N a m e C o l u m n > < A t t r i b u t e R e l a t i o n s h i p s > < A t t r i b u t e R e l a t i o n s h i p > < A t t r i b u t e I D > R o w N u m b e r < / A t t r i b u t e I D > < C a r d i n a l i t y > O n e < / C a r d i n a l i t y > < O v e r r i d e B e h a v i o r > N o n e < / O v e r r i d e B e h a v i o r > < N a m e > R o w N u m b e r < / N a m e > < / A t t r i b u t e R e l a t i o n s h i p > < A t t r i b u t e R e l a t i o n s h i p > < A t t r i b u t e I D > I n d e x < / A t t r i b u t e I D > < O v e r r i d e B e h a v i o r > N o n e < / O v e r r i d e B e h a v i o r > < N a m e > I n d e x < / N a m e > < / A t t r i b u t e R e l a t i o n s h i p > < / A t t r i b u t e R e l a t i o n s h i p s > < O r d e r B y > K e y < / O r d e r B y > < G r o u p i n g B e h a v i o r > D i s c o u r a g e G r o u p i n g < / G r o u p i n g B e h a v i o r > < d d l 3 0 0 : V i s u a l i z a t i o n P r o p e r t i e s > < d d l 3 0 0 : D i s p l a y K e y P o s i t i o n > 1 < / d d l 3 0 0 : D i s p l a y K e y P o s i t i o n > < / d d l 3 0 0 : V i s u a l i z a t i o n P r o p e r t i e s > < / A t t r i b u t e > < A t t r i b u t e > < A n n o t a t i o n s > < A n n o t a t i o n > < N a m e > F o r m a t < / N a m e > < V a l u e > < F o r m a t   F o r m a t = " G e n e r a l "   x m l n s = " "   / > < / V a l u e > < / A n n o t a t i o n > < / A n n o t a t i o n s > < I D > T a r g e t P e r c e n t < / I D > < N a m e > T a r g e t P e r c e n t < / N a m e > < K e y C o l u m n s > < K e y C o l u m n > < D a t a T y p e > D o u b l e < / D a t a T y p e > < N u l l P r o c e s s i n g > P r e s e r v e < / N u l l P r o c e s s i n g > < / K e y C o l u m n > < / K e y C o l u m n s > < N a m e C o l u m n > < D a t a T y p e > W C h a r < / D a t a T y p e > < N u l l P r o c e s s i n g > Z e r o O r B l a n k < / N u l l P r o c e s s i n g > < / N a m e C o l u m n > < O r d e r B y > K e y < / O r d e r B y > < / A t t r i b u t e > < A t t r i b u t e > < A n n o t a t i o n s > < A n n o t a t i o n > < N a m e > F o r m a t < / N a m e > < V a l u e > < F o r m a t   F o r m a t = " T e x t "   x m l n s = " "   / > < / V a l u e > < / A n n o t a t i o n > < / A n n o t a t i o n s > < I D > I n d e x < / I D > < N a m e > I n d e x < / N a m e > < K e y C o l u m n s > < K e y C o l u m n > < D a t a T y p e > W C h a r < / D a t a T y p e > < N u l l P r o c e s s i n g > P r e s e r v e < / N u l l P r o c e s s i n g > < / K e y C o l u m n > < / K e y C o l u m n s > < N a m e C o l u m n > < D a t a T y p e > W C h a r < / D a t a T y p e > < N u l l P r o c e s s i n g > Z e r o O r B l a n k < / N u l l P r o c e s s i n g > < / N a m e C o l u m n > < O r d e r B y > K e y < / O r d e r B y > < / A t t r i b u t e > < A t t r i b u t e > < A n n o t a t i o n s > < A n n o t a t i o n > < N a m e > D e l e t e N o t A l l o w e d < / N a m e > < / A n n o t a t i o n > < / A n n o t a t i o n s > < 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 T a r g e t P e r c e n t < / A t t r i b u t e I D > < O v e r r i d e B e h a v i o r > N o n e < / O v e r r i d e B e h a v i o r > < N a m e > T a r g e t P e r c e n t < / 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 A c c o u n t < / I D > < N a m e > A c c o u n t < / N a m e > < D i m e n s i o n I D > A c c o u n t < / D i m e n s i o n I D > < A t t r i b u t e s > < A t t r i b u t e > < A t t r i b u t e I D > A c c o u n t < / A t t r i b u t e I D > < / A t t r i b u t e > < A t t r i b u t e > < A t t r i b u t e I D > P o r t f o l i o < / A t t r i b u t e I D > < / A t t r i b u t e > < A t t r i b u t e > < A t t r i b u t e I D > T a x < / A t t r i b u t e I D > < / A t t r i b u t e > < A t t r i b u t e > < A t t r i b u t e I D > C u r r e n c y < / A t t r i b u t e I D > < / A t t r i b u t e > < A t t r i b u t e > < A t t r i b u t e I D > A c t i v e < / A t t r i b u t e I D > < / A t t r i b u t e > < A t t r i b u t e > < A t t r i b u t e I D > A c c o u n t   G r o u p   1 < / A t t r i b u t e I D > < / A t t r i b u t e > < A t t r i b u t e > < A t t r i b u t e I D > A c c o u n t   G r o u p   2 < / A t t r i b u t e I D > < / A t t r i b u t e > < A t t r i b u t e > < A t t r i b u t e I D > A c c o u n t   G r o u p   3 < / A t t r i b u t e I D > < / A t t r i b u t e > < A t t r i b u t e > < A t t r i b u t e I D > C a l c   W H T < / A t t r i b u t e I D > < / A t t r i b u t e > < A t t r i b u t e > < A t t r i b u t e I D > D R I P < / A t t r i b u t e I D > < / A t t r i b u t e > < A t t r i b u t e > < A t t r i b u t e I D > R o w N u m b e r < / A t t r i b u t e I D > < A t t r i b u t e H i e r a r c h y V i s i b l e > f a l s e < / A t t r i b u t e H i e r a r c h y V i s i b l e > < / A t t r i b u t e > < / A t t r i b u t e s > < / D i m e n s i o n > < D i m e n s i o n > < I D > C o n f i g < / I D > < N a m e > C o n f i g < / N a m e > < D i m e n s i o n I D > C o n f i g < / D i m e n s i o n I D > < A t t r i b u t e s > < A t t r i b u t e > < A t t r i b u t e I D > M i n D a t e < / A t t r i b u t e I D > < / A t t r i b u t e > < A t t r i b u t e > < A t t r i b u t e I D > T r a c k C a s h < / A t t r i b u t e I D > < / A t t r i b u t e > < A t t r i b u t e > < A t t r i b u t e I D > M a r k e t I n d e x 1 < / A t t r i b u t e I D > < / A t t r i b u t e > < A t t r i b u t e > < A t t r i b u t e I D > M a r k e t I n d e x 2 < / A t t r i b u t e I D > < / A t t r i b u t e > < A t t r i b u t e > < A t t r i b u t e I D > D r i p F l a g < / A t t r i b u t e I D > < / A t t r i b u t e > < A t t r i b u t e > < A t t r i b u t e I D > T M T R I n d e x < / A t t r i b u t e I D > < / A t t r i b u t e > < A t t r i b u t e > < A t t r i b u t e I D > R o w N u m b e r < / A t t r i b u t e I D > < A t t r i b u t e H i e r a r c h y V i s i b l e > f a l s e < / A t t r i b u t e H i e r a r c h y V i s i b l e > < / A t t r i b u t e > < A t t r i b u t e > < A t t r i b u t e I D > C a l c u l a t e d C o l u m n 1 < / A t t r i b u t e I D > < / A t t r i b u t e > < / A t t r i b u t e s > < / D i m e n s i o n > < D i m e n s i o n > < I D > T r a n s < / I D > < N a m e > T r a n s < / N a m e > < D i m e n s i o n I D > T r a n s < / D i m e n s i o n I D > < A t t r i b u t e s > < A t t r i b u t e > < A t t r i b u t e I D > A c c o u n t < / A t t r i b u t e I D > < / A t t r i b u t e > < A t t r i b u t e > < A t t r i b u t e I D > D a t e < / A t t r i b u t e I D > < / A t t r i b u t e > < A t t r i b u t e > < A t t r i b u t e I D > T r a n s T y p e < / A t t r i b u t e I D > < / A t t r i b u t e > < A t t r i b u t e > < A t t r i b u t e I D > T r a n s S u b T y p e < / A t t r i b u t e I D > < / A t t r i b u t e > < A t t r i b u t e > < A t t r i b u t e I D > S y m b o l N a m e < / A t t r i b u t e I D > < / A t t r i b u t e > < A t t r i b u t e > < A t t r i b u t e I D > Q t y < / A t t r i b u t e I D > < A t t r i b u t e H i e r a r c h y V i s i b l e > f a l s e < / A t t r i b u t e H i e r a r c h y V i s i b l e > < / A t t r i b u t e > < A t t r i b u t e > < A t t r i b u t e I D > P r i c e < / A t t r i b u t e I D > < A t t r i b u t e H i e r a r c h y V i s i b l e > f a l s e < / A t t r i b u t e H i e r a r c h y V i s i b l e > < / A t t r i b u t e > < A t t r i b u t e > < A t t r i b u t e I D > F e e < / A t t r i b u t e I D > < A t t r i b u t e H i e r a r c h y V i s i b l e > f a l s e < / A t t r i b u t e H i e r a r c h y V i s i b l e > < / A t t r i b u t e > < A t t r i b u t e > < A t t r i b u t e I D > E x c h R a t e < / A t t r i b u t e I D > < A t t r i b u t e H i e r a r c h y V i s i b l e > f a l s e < / A t t r i b u t e H i e r a r c h y V i s i b l e > < / A t t r i b u t e > < A t t r i b u t e > < A t t r i b u t e I D > C o m m e n t < / A t t r i b u t e I D > < / A t t r i b u t e > < A t t r i b u t e > < A t t r i b u t e I D > C o s t B a s i s O v e r r i d e < / A t t r i b u t e I D > < A t t r i b u t e H i e r a r c h y V i s i b l e > f a l s e < / A t t r i b u t e H i e r a r c h y V i s i b l e > < / A t t r i b u t e > < A t t r i b u t e > < A t t r i b u t e I D > A c c r u e d I n t e r e s t < / A t t r i b u t e I D > < A t t r i b u t e H i e r a r c h y V i s i b l e > f a l s e < / A t t r i b u t e H i e r a r c h y V i s i b l e > < / A t t r i b u t e > < A t t r i b u t e > < A t t r i b u t e I D > E x c h R a t e R p t 1 O v e r r i d e < / A t t r i b u t e I D > < A t t r i b u t e H i e r a r c h y V i s i b l e > f a l s e < / A t t r i b u t e H i e r a r c h y V i s i b l e > < / A t t r i b u t e > < A t t r i b u t e > < A t t r i b u t e I D > E x c h R a t e R p t 2 O v e r r i d e < / A t t r i b u t e I D > < A t t r i b u t e H i e r a r c h y V i s i b l e > f a l s e < / A t t r i b u t e H i e r a r c h y V i s i b l e > < / A t t r i b u t e > < A t t r i b u t e > < A t t r i b u t e I D > E x c h R a t e R p t 3 O v e r r i d e < / A t t r i b u t e I D > < A t t r i b u t e H i e r a r c h y V i s i b l e > f a l s e < / A t t r i b u t e H i e r a r c h y V i s i b l e > < / A t t r i b u t e > < A t t r i b u t e > < A t t r i b u t e I D > T T R < / A t t r i b u t e I D > < A t t r i b u t e H i e r a r c h y V i s i b l e > f a l s e < / A t t r i b u t e H i e r a r c h y V i s i b l e > < / A t t r i b u t e > < A t t r i b u t e > < A t t r i b u t e I D > T o t a l A m n t < / A t t r i b u t e I D > < A t t r i b u t e H i e r a r c h y V i s i b l e > f a l s e < / A t t r i b u t e H i e r a r c h y V i s i b l e > < / A t t r i b u t e > < A t t r i b u t e > < A t t r i b u t e I D > C a s h I m p a c t < / A t t r i b u t e I D > < A t t r i b u t e H i e r a r c h y V i s i b l e > f a l s e < / A t t r i b u t e H i e r a r c h y V i s i b l e > < / A t t r i b u t e > < A t t r i b u t e > < A t t r i b u t e I D > C a s h B a l a n c e < / A t t r i b u t e I D > < A t t r i b u t e H i e r a r c h y V i s i b l e > f a l s e < / A t t r i b u t e H i e r a r c h y V i s i b l e > < / A t t r i b u t e > < A t t r i b u t e > < A t t r i b u t e I D > Q t y C h a n g e < / A t t r i b u t e I D > < A t t r i b u t e H i e r a r c h y V i s i b l e > f a l s e < / A t t r i b u t e H i e r a r c h y V i s i b l e > < / A t t r i b u t e > < A t t r i b u t e > < A t t r i b u t e I D > Q t y H e l d < / A t t r i b u t e I D > < A t t r i b u t e H i e r a r c h y V i s i b l e > f a l s e < / A t t r i b u t e H i e r a r c h y V i s i b l e > < / A t t r i b u t e > < A t t r i b u t e > < A t t r i b u t e I D > S y m b o l < / A t t r i b u t e I D > < / A t t r i b u t e > < A t t r i b u t e > < A t t r i b u t e I D > T r a n s I D < / A t t r i b u t e I D > < / A t t r i b u t e > < A t t r i b u t e > < A t t r i b u t e I D > Q H B S < / A t t r i b u t e I D > < A t t r i b u t e H i e r a r c h y V i s i b l e > f a l s e < / A t t r i b u t e H i e r a r c h y V i s i b l e > < / A t t r i b u t e > < A t t r i b u t e > < A t t r i b u t e I D > C B I < / A t t r i b u t e I D > < A t t r i b u t e H i e r a r c h y V i s i b l e > f a l s e < / A t t r i b u t e H i e r a r c h y V i s i b l e > < / A t t r i b u t e > < A t t r i b u t e > < A t t r i b u t e I D > R o w N u m b e r < / A t t r i b u t e I D > < A t t r i b u t e H i e r a r c h y V i s i b l e > f a l s e < / A t t r i b u t e H i e r a r c h y V i s i b l e > < / A t t r i b u t e > < A t t r i b u t e > < A t t r i b u t e I D > C a l c u l a t e d C o l u m n 1 < / A t t r i b u t e I D > < A t t r i b u t e H i e r a r c h y V i s i b l e > f a l s e < / A t t r i b u t e H i e r a r c h y V i s i b l e > < / A t t r i b u t e > < A t t r i b u t e > < A t t r i b u t e I D > C a l c u l a t e d C o l u m n 1   1 < / A t t r i b u t e I D > < A t t r i b u t e H i e r a r c h y V i s i b l e > f a l s e < / A t t r i b u t e H i e r a r c h y V i s i b l e > < / A t t r i b u t e > < A t t r i b u t e > < A t t r i b u t e I D > C a l c u l a t e d C o l u m n 1   2 < / A t t r i b u t e I D > < / A t t r i b u t e > < A t t r i b u t e > < A t t r i b u t e I D > C a l c u l a t e d C o l u m n 1   3 < / A t t r i b u t e I D > < / A t t r i b u t e > < A t t r i b u t e > < A t t r i b u t e I D > C a l c u l a t e d C o l u m n 1   4 < / A t t r i b u t e I D > < A t t r i b u t e H i e r a r c h y V i s i b l e > f a l s e < / A t t r i b u t e H i e r a r c h y V i s i b l e > < / A t t r i b u t e > < A t t r i b u t e > < A t t r i b u t e I D > C a l c u l a t e d C o l u m n 1   5 < / A t t r i b u t e I D > < A t t r i b u t e H i e r a r c h y V i s i b l e > f a l s e < / A t t r i b u t e H i e r a r c h y V i s i b l e > < / A t t r i b u t e > < A t t r i b u t e > < A t t r i b u t e I D > C a l c u l a t e d C o l u m n 1   6 < / A t t r i b u t e I D > < A t t r i b u t e H i e r a r c h y V i s i b l e > f a l s e < / A t t r i b u t e H i e r a r c h y V i s i b l e > < / A t t r i b u t e > < A t t r i b u t e > < A t t r i b u t e I D > C a l c u l a t e d C o l u m n 1   7 < / A t t r i b u t e I D > < A t t r i b u t e H i e r a r c h y V i s i b l e > f a l s e < / A t t r i b u t e H i e r a r c h y V i s i b l e > < / A t t r i b u t e > < A t t r i b u t e > < A t t r i b u t e I D > C a l c u l a t e d C o l u m n 2 < / A t t r i b u t e I D > < A t t r i b u t e H i e r a r c h y V i s i b l e > f a l s e < / A t t r i b u t e H i e r a r c h y V i s i b l e > < / A t t r i b u t e > < A t t r i b u t e > < A t t r i b u t e I D > C a l c u l a t e d C o l u m n 2   1 < / A t t r i b u t e I D > < A t t r i b u t e H i e r a r c h y V i s i b l e > f a l s e < / A t t r i b u t e H i e r a r c h y V i s i b l e > < / A t t r i b u t e > < A t t r i b u t e > < A t t r i b u t e I D > C a l c u l a t e d C o l u m n 1   8 < / A t t r i b u t e I D > < A t t r i b u t e H i e r a r c h y V i s i b l e > f a l s e < / A t t r i b u t e H i e r a r c h y V i s i b l e > < / A t t r i b u t e > < A t t r i b u t e > < A t t r i b u t e I D > C a l c u l a t e d C o l u m n 1   9 < / A t t r i b u t e I D > < A t t r i b u t e H i e r a r c h y V i s i b l e > f a l s e < / A t t r i b u t e H i e r a r c h y V i s i b l e > < / A t t r i b u t e > < A t t r i b u t e > < A t t r i b u t e I D > C a l c u l a t e d C o l u m n 1   1 0 < / A t t r i b u t e I D > < A t t r i b u t e H i e r a r c h y V i s i b l e > f a l s e < / A t t r i b u t e H i e r a r c h y V i s i b l e > < / A t t r i b u t e > < A t t r i b u t e > < A t t r i b u t e I D > C a l c u l a t e d C o l u m n 1   1 1 < / A t t r i b u t e I D > < A t t r i b u t e H i e r a r c h y V i s i b l e > f a l s e < / A t t r i b u t e H i e r a r c h y V i s i b l e > < / A t t r i b u t e > < A t t r i b u t e > < A t t r i b u t e I D > C a l c u l a t e d C o l u m n 1   1 2 < / A t t r i b u t e I D > < A t t r i b u t e H i e r a r c h y V i s i b l e > f a l s e < / A t t r i b u t e H i e r a r c h y V i s i b l e > < / A t t r i b u t e > < A t t r i b u t e > < A t t r i b u t e I D > C a l c u l a t e d C o l u m n 1   1 3 < / A t t r i b u t e I D > < A t t r i b u t e H i e r a r c h y V i s i b l e > f a l s e < / A t t r i b u t e H i e r a r c h y V i s i b l e > < / A t t r i b u t e > < A t t r i b u t e > < A t t r i b u t e I D > C a l c u l a t e d C o l u m n 2   2 < / A t t r i b u t e I D > < A t t r i b u t e H i e r a r c h y V i s i b l e > f a l s e < / A t t r i b u t e H i e r a r c h y V i s i b l e > < / A t t r i b u t e > < A t t r i b u t e > < A t t r i b u t e I D > C a l c u l a t e d C o l u m n 2   3 < / A t t r i b u t e I D > < A t t r i b u t e H i e r a r c h y V i s i b l e > f a l s e < / A t t r i b u t e H i e r a r c h y V i s i b l e > < / A t t r i b u t e > < / A t t r i b u t e s > < / D i m e n s i o n > < D i m e n s i o n > < I D > T r a n s T y p e < / I D > < N a m e > T r a n s T y p e < / N a m e > < D i m e n s i o n I D > T r a n s T y p e < / D i m e n s i o n I D > < A t t r i b u t e s > < A t t r i b u t e > < A t t r i b u t e I D > T r a n s T y p e < / A t t r i b u t e I D > < / A t t r i b u t e > < A t t r i b u t e > < A t t r i b u t e I D > I g n o r e Q t y F l a g < / A t t r i b u t e I D > < / A t t r i b u t e > < A t t r i b u t e > < A t t r i b u t e I D > T r a n s F e e S i g n < / A t t r i b u t e I D > < / A t t r i b u t e > < A t t r i b u t e > < A t t r i b u t e I D > C a s h A m n t S i g n < / A t t r i b u t e I D > < / A t t r i b u t e > < A t t r i b u t e > < A t t r i b u t e I D > B o o k V a l u e S i g n < / A t t r i b u t e I D > < / A t t r i b u t e > < A t t r i b u t e > < A t t r i b u t e I D > Q t y S i g n < / A t t r i b u t e I D > < / A t t r i b u t e > < A t t r i b u t e > < A t t r i b u t e I D > D i s t r i b R e t u r n O f C a p i t a l F l a g < / A t t r i b u t e I D > < / A t t r i b u t e > < A t t r i b u t e > < A t t r i b u t e I D > D i s t r i b C a p G a i n R e i n v s t d F l a g < / A t t r i b u t e I D > < / A t t r i b u t e > < A t t r i b u t e > < A t t r i b u t e I D > D i v i d e n d F l a g < / A t t r i b u t e I D > < / A t t r i b u t e > < A t t r i b u t e > < A t t r i b u t e I D > D e p o s i t T r a n s S i g n < / A t t r i b u t e I D > < / A t t r i b u t e > < A t t r i b u t e > < A t t r i b u t e I D > C a s h I m p a c t S i g n < / A t t r i b u t e I D > < / A t t r i b u t e > < A t t r i b u t e > < A t t r i b u t e I D > S e l l F l a g < / A t t r i b u t e I D > < / A t t r i b u t e > < A t t r i b u t e > < A t t r i b u t e I D > W i t h h o l d i n g T a x F l a g < / A t t r i b u t e I D > < / A t t r i b u t e > < A t t r i b u t e > < A t t r i b u t e I D > F e e F l a g < / A t t r i b u t e I D > < / A t t r i b u t e > < A t t r i b u t e > < A t t r i b u t e I D > E x t e r n a l I m p a c t S y m b o l S i g n < / A t t r i b u t e I D > < / A t t r i b u t e > < A t t r i b u t e > < A t t r i b u t e I D > E x t e r n a l I m p a c t P o r t f o l i o S i g n < / A t t r i b u t e I D > < A t t r i b u t e H i e r a r c h y V i s i b l e > f a l s e < / A t t r i b u t e H i e r a r c h y V i s i b l e > < / A t t r i b u t e > < A t t r i b u t e > < A t t r i b u t e I D > E x t e r n a l I m p a c t P o r t f o l i o S i g n 2 < / A t t r i b u t e I D > < A t t r i b u t e H i e r a r c h y V i s i b l e > f a l s e < / A t t r i b u t e H i e r a r c h y V i s i b l e > < / A t t r i b u t e > < A t t r i b u t e > < A t t r i b u t e I D > S h o w F o r S a l e s R e p o r t < / A t t r i b u t e I D > < / A t t r i b u t e > < A t t r i b u t e > < A t t r i b u t e I D > T r a n s T y p e G r o u p < / A t t r i b u t e I D > < / A t t r i b u t e > < A t t r i b u t e > < A t t r i b u t e I D > T r a n s D e s c r i p t i o n < / A t t r i b u t e I D > < / A t t r i b u t e > < A t t r i b u t e > < A t t r i b u t e I D > C a s h F l a g < / A t t r i b u t e I D > < / A t t r i b u t e > < A t t r i b u t e > < A t t r i b u t e I D > E x c h R a t e F l a g < / A t t r i b u t e I D > < / A t t r i b u t e > < A t t r i b u t e > < A t t r i b u t e I D > R o w N u m b e r < / A t t r i b u t e I D > < A t t r i b u t e H i e r a r c h y V i s i b l e > f a l s e < / A t t r i b u t e H i e r a r c h y V i s i b l e > < / A t t r i b u t e > < A t t r i b u t e > < A t t r i b u t e I D > C a l c u l a t e d C o l u m n 1 < / A t t r i b u t e I D > < / A t t r i b u t e > < / A t t r i b u t e s > < / D i m e n s i o n > < D i m e n s i o n > < I D > C u r r e n c y C o n v _ 7 c 0 2 3 0 c e - 2 c 6 a - 4 d b a - 8 7 e b - f 1 4 7 1 5 c 3 7 1 9 7 < / I D > < N a m e > C u r r e n c y C o n v < / N a m e > < D i m e n s i o n I D > C u r r e n c y C o n v _ 7 c 0 2 3 0 c e - 2 c 6 a - 4 d b a - 8 7 e b - f 1 4 7 1 5 c 3 7 1 9 7 < / D i m e n s i o n I D > < A t t r i b u t e s > < A t t r i b u t e > < A t t r i b u t e I D > R o w N u m b e r < / A t t r i b u t e I D > < A t t r i b u t e H i e r a r c h y V i s i b l e > f a l s e < / A t t r i b u t e H i e r a r c h y V i s i b l e > < / A t t r i b u t e > < A t t r i b u t e > < A t t r i b u t e I D > C u r r e n c y F r o m < / A t t r i b u t e I D > < / A t t r i b u t e > < A t t r i b u t e > < A t t r i b u t e I D > C u r r e n c y T o < / A t t r i b u t e I D > < / A t t r i b u t e > < A t t r i b u t e > < A t t r i b u t e I D > E x c h R a t e < / A t t r i b u t e I D > < / A t t r i b u t e > < A t t r i b u t e > < A t t r i b u t e I D > D a t e < / A t t r i b u t e I D > < / A t t r i b u t e > < A t t r i b u t e > < A t t r i b u t e I D > C a l c u l a t e d C o l u m n 1 < / A t t r i b u t e I D > < / A t t r i b u t e > < A t t r i b u t e > < A t t r i b u t e I D > C a l c u l a t e d C o l u m n 1   1 < / A t t r i b u t e I D > < / A t t r i b u t e > < A t t r i b u t e > < A t t r i b u t e I D > C a l c u l a t e d C o l u m n 1   2 < / A t t r i b u t e I D > < / A t t r i b u t e > < A t t r i b u t e > < A t t r i b u t e I D > C a l c u l a t e d C o l u m n 1   3 < / A t t r i b u t e I D > < / A t t r i b u t e > < / A t t r i b u t e s > < / D i m e n s i o n > < D i m e n s i o n > < I D > R e p o r t C u r r e n c y < / I D > < N a m e > R e p o r t C u r r e n c y < / N a m e > < D i m e n s i o n I D > R e p o r t C u r r e n c y < / D i m e n s i o n I D > < A t t r i b u t e s > < A t t r i b u t e > < A t t r i b u t e I D > R e p o r t C u r r e n c y < / A t t r i b u t e I D > < / A t t r i b u t e > < A t t r i b u t e > < A t t r i b u t e I D > C u r r e n c y I D < / A t t r i b u t e I D > < / A t t r i b u t e > < A t t r i b u t e > < A t t r i b u t e I D > R o w N u m b e r < / A t t r i b u t e I D > < A t t r i b u t e H i e r a r c h y V i s i b l e > f a l s e < / A t t r i b u t e H i e r a r c h y V i s i b l e > < / A t t r i b u t e > < / A t t r i b u t e s > < / D i m e n s i o n > < D i m e n s i o n > < I D > S y m b o l S e c t o r < / I D > < N a m e > S y m b o l S e c t o r < / N a m e > < D i m e n s i o n I D > S y m b o l S e c t o r < / D i m e n s i o n I D > < A t t r i b u t e s > < A t t r i b u t e > < A t t r i b u t e I D > S y m b o l < / A t t r i b u t e I D > < / A t t r i b u t e > < A t t r i b u t e > < A t t r i b u t e I D > S e c t o r < / A t t r i b u t e I D > < / A t t r i b u t e > < A t t r i b u t e > < A t t r i b u t e I D > P e r c e n t < / A t t r i b u t e I D > < / A t t r i b u t e > < A t t r i b u t e > < A t t r i b u t e I D > S e n s i t i v i t y < / A t t r i b u t e I D > < / A t t r i b u t e > < A t t r i b u t e > < A t t r i b u t e I D > R o w N u m b e r < / A t t r i b u t e I D > < A t t r i b u t e H i e r a r c h y V i s i b l e > f a l s e < / A t t r i b u t e H i e r a r c h y V i s i b l e > < / A t t r i b u t e > < / A t t r i b u t e s > < / D i m e n s i o n > < D i m e n s i o n > < I D > X I R R < / I D > < N a m e > X I R R < / N a m e > < D i m e n s i o n I D > X I R R < / D i m e n s i o n I D > < A t t r i b u t e s > < A t t r i b u t e > < A t t r i b u t e I D > X I R R < / A t t r i b u t e I D > < / A t t r i b u t e > < A t t r i b u t e > < A t t r i b u t e I D > R o w N u m b e r < / A t t r i b u t e I D > < A t t r i b u t e H i e r a r c h y V i s i b l e > f a l s e < / A t t r i b u t e H i e r a r c h y V i s i b l e > < / A t t r i b u t e > < / A t t r i b u t e s > < / D i m e n s i o n > < D i m e n s i o n > < I D > D a t e s _ 8 a 8 f 1 5 e 7 - 7 a 5 1 - 4 c 5 c - b 6 5 7 - a f 2 6 6 f 2 0 6 a 1 1 < / I D > < N a m e > D a t e s < / N a m e > < D i m e n s i o n I D > D a t e s _ 8 a 8 f 1 5 e 7 - 7 a 5 1 - 4 c 5 c - b 6 5 7 - a f 2 6 6 f 2 0 6 a 1 1 < / D i m e n s i o n I D > < A t t r i b u t e s > < A t t r i b u t e > < A t t r i b u t e I D > R o w N u m b e r < / A t t r i b u t e I D > < A t t r i b u t e H i e r a r c h y V i s i b l e > f a l s e < / A t t r i b u t e H i e r a r c h y V i s i b l e > < / A t t r i b u t e > < A t t r i b u t e > < A t t r i b u t e I D > D a t e < / A t t r i b u t e I D > < / A t t r i b u t e > < A t t r i b u t e > < A t t r i b u t e I D > C a l c u l a t e d C o l u m n 1 < / A t t r i b u t e I D > < / A t t r i b u t e > < A t t r i b u t e > < A t t r i b u t e I D > C a l c u l a t e d C o l u m n 1   1 < / A t t r i b u t e I D > < / A t t r i b u t e > < A t t r i b u t e > < A t t r i b u t e I D > C a l c u l a t e d C o l u m n 2 < / A t t r i b u t e I D > < / A t t r i b u t e > < A t t r i b u t e > < A t t r i b u t e I D > C a l c u l a t e d C o l u m n 2   1 < / A t t r i b u t e I D > < / A t t r i b u t e > < A t t r i b u t e > < A t t r i b u t e I D > C a l c u l a t e d C o l u m n 1   2 < / A t t r i b u t e I D > < / A t t r i b u t e > < A t t r i b u t e > < A t t r i b u t e I D > C a l c u l a t e d C o l u m n 1   3 < / A t t r i b u t e I D > < / A t t r i b u t e > < A t t r i b u t e > < A t t r i b u t e I D > C a l c u l a t e d C o l u m n 1   4 < / A t t r i b u t e I D > < / A t t r i b u t e > < A t t r i b u t e > < A t t r i b u t e I D > C a l c u l a t e d C o l u m n 1   5 < / A t t r i b u t e I D > < / A t t r i b u t e > < A t t r i b u t e > < A t t r i b u t e I D > C a l c u l a t e d C o l u m n 1   6 < / A t t r i b u t e I D > < A t t r i b u t e H i e r a r c h y V i s i b l e > f a l s e < / A t t r i b u t e H i e r a r c h y V i s i b l e > < / A t t r i b u t e > < A t t r i b u t e > < A t t r i b u t e I D > C a l c u l a t e d C o l u m n 1   7 < / A t t r i b u t e I D > < / A t t r i b u t e > < A t t r i b u t e > < A t t r i b u t e I D > C a l c u l a t e d C o l u m n 1   8 < / A t t r i b u t e I D > < / A t t r i b u t e > < A t t r i b u t e > < A t t r i b u t e I D > C a l c u l a t e d C o l u m n 1   9 < / A t t r i b u t e I D > < / A t t r i b u t e > < A t t r i b u t e > < A t t r i b u t e I D > C a l c u l a t e d C o l u m n 1   1 0 < / A t t r i b u t e I D > < / A t t r i b u t e > < A t t r i b u t e > < A t t r i b u t e I D > C a l c u l a t e d C o l u m n 1   1 1 < / A t t r i b u t e I D > < / A t t r i b u t e > < A t t r i b u t e > < A t t r i b u t e I D > C a l c u l a t e d C o l u m n 1   1 2 < / A t t r i b u t e I D > < / A t t r i b u t e > < A t t r i b u t e > < A t t r i b u t e I D > C a l c u l a t e d C o l u m n 1   1 3 < / A t t r i b u t e I D > < / A t t r i b u t e > < A t t r i b u t e > < A t t r i b u t e I D > C a l c u l a t e d C o l u m n 1   1 4 < / A t t r i b u t e I D > < / A t t r i b u t e > < A t t r i b u t e > < A t t r i b u t e I D > C a l c u l a t e d C o l u m n 1   1 5 < / A t t r i b u t e I D > < / A t t r i b u t e > < A t t r i b u t e > < A t t r i b u t e I D > C a l c u l a t e d C o l u m n 1   1 6 < / A t t r i b u t e I D > < / A t t r i b u t e > < A t t r i b u t e > < A t t r i b u t e I D > C a l c u l a t e d C o l u m n 1   1 7 < / A t t r i b u t e I D > < / A t t r i b u t e > < A t t r i b u t e > < A t t r i b u t e I D > C a l c u l a t e d C o l u m n 1   1 8 < / A t t r i b u t e I D > < / A t t r i b u t e > < A t t r i b u t e > < A t t r i b u t e I D > C a l c u l a t e d C o l u m n 1   1 9 < / A t t r i b u t e I D > < / A t t r i b u t e > < A t t r i b u t e > < A t t r i b u t e I D > C a l c u l a t e d C o l u m n 1   2 0 < / A t t r i b u t e I D > < / A t t r i b u t e > < A t t r i b u t e > < A t t r i b u t e I D > C a l c u l a t e d C o l u m n 1   2 1 < / A t t r i b u t e I D > < / A t t r i b u t e > < A t t r i b u t e > < A t t r i b u t e I D > C a l c u l a t e d C o l u m n 1   2 2 < / A t t r i b u t e I D > < / A t t r i b u t e > < A t t r i b u t e > < A t t r i b u t e I D > C a l c u l a t e d C o l u m n 1   2 3 < / A t t r i b u t e I D > < A t t r i b u t e H i e r a r c h y V i s i b l e > f a l s e < / A t t r i b u t e H i e r a r c h y V i s i b l e > < / A t t r i b u t e > < A t t r i b u t e > < A t t r i b u t e I D > C a l c u l a t e d C o l u m n 1   2 4 < / A t t r i b u t e I D > < / A t t r i b u t e > < / A t t r i b u t e s > < / D i m e n s i o n > < D i m e n s i o n > < I D > Q u o t e s _ e b a 1 5 2 1 1 - 9 b 9 c - 4 4 7 6 - 8 9 1 9 - 5 7 8 b 8 3 c b c b f e < / I D > < N a m e > Q u o t e s < / N a m e > < D i m e n s i o n I D > Q u o t e s _ e b a 1 5 2 1 1 - 9 b 9 c - 4 4 7 6 - 8 9 1 9 - 5 7 8 b 8 3 c b c b f e < / D i m e n s i o n I D > < A t t r i b u t e s > < A t t r i b u t e > < A t t r i b u t e I D > R o w N u m b e r < / A t t r i b u t e I D > < A t t r i b u t e H i e r a r c h y V i s i b l e > f a l s e < / A t t r i b u t e H i e r a r c h y V i s i b l e > < / A t t r i b u t e > < A t t r i b u t e > < A t t r i b u t e I D > S y m b o l < / A t t r i b u t e I D > < / A t t r i b u t e > < A t t r i b u t e > < A t t r i b u t e I D > D a t e < / A t t r i b u t e I D > < / A t t r i b u t e > < A t t r i b u t e > < A t t r i b u t e I D > C a l c u l a t e d C o l u m n 1 < / A t t r i b u t e I D > < / A t t r i b u t e > < A t t r i b u t e > < A t t r i b u t e I D > C a l c u l a t e d C o l u m n 1   1 < / A t t r i b u t e I D > < / A t t r i b u t e > < A t t r i b u t e > < A t t r i b u t e I D > C a l c u l a t e d C o l u m n 1   2 < / A t t r i b u t e I D > < / A t t r i b u t e > < A t t r i b u t e > < A t t r i b u t e I D > C l o s e < / A t t r i b u t e I D > < / A t t r i b u t e > < / A t t r i b u t e s > < / D i m e n s i o n > < D i m e n s i o n > < I D > D i v i d e n d s _ 5 8 1 2 a f b 2 - 7 a 8 d - 4 3 1 6 - a c e b - f e 0 b 4 a f 9 3 2 a b < / I D > < N a m e > D i v i d e n d s < / N a m e > < D i m e n s i o n I D > D i v i d e n d s _ 5 8 1 2 a f b 2 - 7 a 8 d - 4 3 1 6 - a c e b - f e 0 b 4 a f 9 3 2 a b < / D i m e n s i o n I D > < A t t r i b u t e s > < A t t r i b u t e > < A t t r i b u t e I D > R o w N u m b e r < / A t t r i b u t e I D > < A t t r i b u t e H i e r a r c h y V i s i b l e > f a l s e < / A t t r i b u t e H i e r a r c h y V i s i b l e > < / A t t r i b u t e > < A t t r i b u t e > < A t t r i b u t e I D > S y m b o l < / A t t r i b u t e I D > < / A t t r i b u t e > < A t t r i b u t e > < A t t r i b u t e I D > P a y D a t e < / A t t r i b u t e I D > < / A t t r i b u t e > < A t t r i b u t e > < A t t r i b u t e I D > D i v i d e n d P e r S h a r e < / A t t r i b u t e I D > < / A t t r i b u t e > < A t t r i b u t e > < A t t r i b u t e I D > C a l c u l a t e d C o l u m n 1 < / A t t r i b u t e I D > < / A t t r i b u t e > < A t t r i b u t e > < A t t r i b u t e I D > C a l c u l a t e d C o l u m n 1   1 < / A t t r i b u t e I D > < / A t t r i b u t e > < A t t r i b u t e > < A t t r i b u t e I D > C a l c u l a t e d C o l u m n 1   2 < / A t t r i b u t e I D > < / A t t r i b u t e > < / A t t r i b u t e s > < / D i m e n s i o n > < D i m e n s i o n > < I D > R e p o r t < / I D > < N a m e > R e p o r t < / N a m e > < D i m e n s i o n I D > R e p o r t < / D i m e n s i o n I D > < V i s i b l e > f a l s e < / V i s i b l e > < A t t r i b u t e s > < A t t r i b u t e > < A t t r i b u t e I D > R e p o r t < / A t t r i b u t e I D > < A t t r i b u t e H i e r a r c h y V i s i b l e > f a l s e < / A t t r i b u t e H i e r a r c h y V i s i b l e > < / A t t r i b u t e > < A t t r i b u t e > < A t t r i b u t e I D > R o w N u m b e r < / A t t r i b u t e I D > < A t t r i b u t e H i e r a r c h y V i s i b l e > f a l s e < / A t t r i b u t e H i e r a r c h y V i s i b l e > < / A t t r i b u t e > < / A t t r i b u t e s > < / D i m e n s i o n > < D i m e n s i o n > < I D > S y m b o l < / I D > < N a m e > S y m b o l < / N a m e > < D i m e n s i o n I D > S y m b o l < / D i m e n s i o n I D > < A t t r i b u t e s > < A t t r i b u t e > < A t t r i b u t e I D > S y m b o l < / A t t r i b u t e I D > < / A t t r i b u t e > < A t t r i b u t e > < A t t r i b u t e I D > S y m b o l N a m e < / A t t r i b u t e I D > < / A t t r i b u t e > < A t t r i b u t e > < A t t r i b u t e I D > C u r r e n c y < / A t t r i b u t e I D > < / A t t r i b u t e > < A t t r i b u t e > < A t t r i b u t e I D > M E R < / A t t r i b u t e I D > < / A t t r i b u t e > < A t t r i b u t e > < A t t r i b u t e I D > A l l o c a t i o n < / A t t r i b u t e I D > < / A t t r i b u t e > < A t t r i b u t e > < A t t r i b u t e I D > S y m b o l G r o u p 1 < / A t t r i b u t e I D > < / A t t r i b u t e > < A t t r i b u t e > < A t t r i b u t e I D > S y m b o l G r o u p 2 < / A t t r i b u t e I D > < / A t t r i b u t e > < A t t r i b u t e > < A t t r i b u t e I D > S y m b o l G r o u p 3 < / A t t r i b u t e I D > < / A t t r i b u t e > < A t t r i b u t e > < A t t r i b u t e I D > R e g i o n < / A t t r i b u t e I D > < / A t t r i b u t e > < A t t r i b u t e > < A t t r i b u t e I D > W H T P e r c e n t < / A t t r i b u t e I D > < / A t t r i b u t e > < A t t r i b u t e > < A t t r i b u t e I D > S e c t o r S u m < / A t t r i b u t e I D > < / A t t r i b u t e > < A t t r i b u t e > < A t t r i b u t e I D > R o w N u m b e r < / A t t r i b u t e I D > < A t t r i b u t e H i e r a r c h y V i s i b l e > f a l s e < / A t t r i b u t e H i e r a r c h y V i s i b l e > < / A t t r i b u t e > < A t t r i b u t e > < A t t r i b u t e I D > C a l c u l a t e d C o l u m n 1 < / A t t r i b u t e I D > < / A t t r i b u t e > < / A t t r i b u t e s > < / D i m e n s i o n > < D i m e n s i o n > < I D > A l l o c a t i o n < / I D > < N a m e > A l l o c a t i o n < / N a m e > < D i m e n s i o n I D > A l l o c a t i o n < / D i m e n s i o n I D > < A t t r i b u t e s > < A t t r i b u t e > < A t t r i b u t e I D > A l l o c a t i o n < / A t t r i b u t e I D > < / A t t r i b u t e > < A t t r i b u t e > < A t t r i b u t e I D > T a r g e t P e r c e n t < / A t t r i b u t e I D > < / A t t r i b u t e > < A t t r i b u t e > < A t t r i b u t e I D > I n d e x < / A t t r i b u t e I D > < / A t t r i b u t e > < A t t r i b u t e > < A t t r i b u t e I D > R o w N u m b e r < / A t t r i b u t e I D > < A t t r i b u t e H i e r a r c h y V i s i b l e > f a l s e < / A t t r i b u t e H i e r a r c h y V i s i b l e > < / A t t r i b u t e > < / A t t r i b u t e s > < / D i m e n s i o n > < / D i m e n s i o n s > < M e a s u r e G r o u p s > < M e a s u r e G r o u p > < I D > A c c o u n t < / I D > < N a m e > A c c o u n t < / N a m e > < M e a s u r e s > < M e a s u r e > < I D > A c c o u n t < / I D > < N a m e > _ C o u n t   A c c o u n t < / 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 A c c o u n t < / C u b e D i m e n s i o n I D > < A t t r i b u t e s > < A t t r i b u t e > < A t t r i b u t e I D > A c c o u n t < / A t t r i b u t e I D > < K e y C o l u m n s > < K e y C o l u m n > < D a t a T y p e > W C h a r < / D a t a T y p e > < N u l l P r o c e s s i n g > P r e s e r v e < / N u l l P r o c e s s i n g > < / K e y C o l u m n > < / K e y C o l u m n s > < / A t t r i b u t e > < A t t r i b u t e > < A t t r i b u t e I D > P o r t f o l i o < / A t t r i b u t e I D > < K e y C o l u m n s > < K e y C o l u m n > < D a t a T y p e > W C h a r < / D a t a T y p e > < N u l l P r o c e s s i n g > P r e s e r v e < / N u l l P r o c e s s i n g > < / K e y C o l u m n > < / K e y C o l u m n s > < / A t t r i b u t e > < A t t r i b u t e > < A t t r i b u t e I D > T a x < / A t t r i b u t e I D > < K e y C o l u m n s > < K e y C o l u m n > < D a t a T y p e > W C h a r < / D a t a T y p e > < N u l l P r o c e s s i n g > P r e s e r v e < / N u l l P r o c e s s i n g > < / K e y C o l u m n > < / K e y C o l u m n s > < / A t t r i b u t e > < A t t r i b u t e > < A t t r i b u t e I D > C u r r e n c y < / A t t r i b u t e I D > < K e y C o l u m n s > < K e y C o l u m n > < D a t a T y p e > W C h a r < / D a t a T y p e > < N u l l P r o c e s s i n g > P r e s e r v e < / N u l l P r o c e s s i n g > < / K e y C o l u m n > < / K e y C o l u m n s > < / A t t r i b u t e > < A t t r i b u t e > < A t t r i b u t e I D > A c t i v e < / A t t r i b u t e I D > < K e y C o l u m n s > < K e y C o l u m n > < D a t a T y p e > W C h a r < / D a t a T y p e > < N u l l P r o c e s s i n g > P r e s e r v e < / N u l l P r o c e s s i n g > < / K e y C o l u m n > < / K e y C o l u m n s > < / A t t r i b u t e > < A t t r i b u t e > < A t t r i b u t e I D > A c c o u n t   G r o u p   1 < / A t t r i b u t e I D > < K e y C o l u m n s > < K e y C o l u m n > < D a t a T y p e > W C h a r < / D a t a T y p e > < N u l l P r o c e s s i n g > P r e s e r v e < / N u l l P r o c e s s i n g > < / K e y C o l u m n > < / K e y C o l u m n s > < / A t t r i b u t e > < A t t r i b u t e > < A t t r i b u t e I D > A c c o u n t   G r o u p   2 < / A t t r i b u t e I D > < K e y C o l u m n s > < K e y C o l u m n > < D a t a T y p e > W C h a r < / D a t a T y p e > < N u l l P r o c e s s i n g > P r e s e r v e < / N u l l P r o c e s s i n g > < / K e y C o l u m n > < / K e y C o l u m n s > < / A t t r i b u t e > < A t t r i b u t e > < A t t r i b u t e I D > A c c o u n t   G r o u p   3 < / A t t r i b u t e I D > < K e y C o l u m n s > < K e y C o l u m n > < D a t a T y p e > W C h a r < / D a t a T y p e > < N u l l P r o c e s s i n g > P r e s e r v e < / N u l l P r o c e s s i n g > < / K e y C o l u m n > < / K e y C o l u m n s > < / A t t r i b u t e > < A t t r i b u t e > < A t t r i b u t e I D > C a l c   W H T < / A t t r i b u t e I D > < K e y C o l u m n s > < K e y C o l u m n > < D a t a T y p e > W C h a r < / D a t a T y p e > < N u l l P r o c e s s i n g > P r e s e r v e < / N u l l P r o c e s s i n g > < / K e y C o l u m n > < / K e y C o l u m n s > < / A t t r i b u t e > < A t t r i b u t e > < A t t r i b u t e I D > D R I P < / A t t r i b u t e I D > < K e y C o l u m n s > < K e y C o l u m n > < D a t a T y p e > W C h a r < / D a t a T y p e > < N u l l P r o c e s s i n g > P r e s e r v e < / N u l l P r o c e s s i n g > < / K e y C o l u m n > < / K e y C o l u m n s > < / A t t r i b u t e > < A t t r i b u t e > < A t t r i b u t e I D > R o w N u m b e r < / A t t r i b u t e I D > < K e y C o l u m n s > < K e y C o l u m n > < D a t a T y p e > I n t e g e r < / D a t a T y p e > < S o u r c e   x s i : t y p e = " C o l u m n B i n d i n g " > < T a b l e I D > A c c o u n t < / T a b l e I D > < C o l u m n I D > R o w N u m b e r < / C o l u m n I D > < / S o u r c e > < / K e y C o l u m n > < / K e y C o l u m n s > < T y p e > G r a n u l a r i t y < / T y p e > < / A t t r i b u t e > < / A t t r i b u t e s > < d d l 2 0 0 _ 2 0 0 : S h a r e D i m e n s i o n S t o r a g e > S h a r e d < / d d l 2 0 0 _ 2 0 0 : S h a r e D i m e n s i o n S t o r a g e > < / D i m e n s i o n > < / D i m e n s i o n s > < P a r t i t i o n s > < P a r t i t i o n > < I D > A c c o u n t < / I D > < N a m e > A c c o u n t < / 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 C o n f i g < / I D > < N a m e > C o n f i g < / N a m e > < M e a s u r e s > < M e a s u r e > < I D > C o n f i g < / I D > < N a m e > _ C o u n t   C o n f i g < / 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 C o n f i g < / C u b e D i m e n s i o n I D > < A t t r i b u t e s > < A t t r i b u t e > < A t t r i b u t e I D > M i n D a t e < / A t t r i b u t e I D > < K e y C o l u m n s > < K e y C o l u m n > < D a t a T y p e > D a t e < / D a t a T y p e > < N u l l P r o c e s s i n g > P r e s e r v e < / N u l l P r o c e s s i n g > < / K e y C o l u m n > < / K e y C o l u m n s > < / A t t r i b u t e > < A t t r i b u t e > < A t t r i b u t e I D > T r a c k C a s h < / A t t r i b u t e I D > < K e y C o l u m n s > < K e y C o l u m n > < D a t a T y p e > W C h a r < / D a t a T y p e > < N u l l P r o c e s s i n g > P r e s e r v e < / N u l l P r o c e s s i n g > < / K e y C o l u m n > < / K e y C o l u m n s > < / A t t r i b u t e > < A t t r i b u t e > < A t t r i b u t e I D > M a r k e t I n d e x 1 < / A t t r i b u t e I D > < K e y C o l u m n s > < K e y C o l u m n > < D a t a T y p e > W C h a r < / D a t a T y p e > < N u l l P r o c e s s i n g > P r e s e r v e < / N u l l P r o c e s s i n g > < / K e y C o l u m n > < / K e y C o l u m n s > < / A t t r i b u t e > < A t t r i b u t e > < A t t r i b u t e I D > M a r k e t I n d e x 2 < / A t t r i b u t e I D > < K e y C o l u m n s > < K e y C o l u m n > < D a t a T y p e > W C h a r < / D a t a T y p e > < N u l l P r o c e s s i n g > P r e s e r v e < / N u l l P r o c e s s i n g > < / K e y C o l u m n > < / K e y C o l u m n s > < / A t t r i b u t e > < A t t r i b u t e > < A t t r i b u t e I D > D r i p F l a g < / A t t r i b u t e I D > < K e y C o l u m n s > < K e y C o l u m n > < D a t a T y p e > W C h a r < / D a t a T y p e > < N u l l P r o c e s s i n g > P r e s e r v e < / N u l l P r o c e s s i n g > < / K e y C o l u m n > < / K e y C o l u m n s > < / A t t r i b u t e > < A t t r i b u t e > < A t t r i b u t e I D > T M T R I n d e x < / A t t r i b u t e I D > < K e y C o l u m n s > < K e y C o l u m n > < D a t a T y p e > W C h a r < / D a t a T y p e > < N u l l P r o c e s s i n g > P r e s e r v e < / N u l l P r o c e s s i n g > < / K e y C o l u m n > < / K e y C o l u m n s > < / A t t r i b u t e > < A t t r i b u t e > < A t t r i b u t e I D > R o w N u m b e r < / A t t r i b u t e I D > < K e y C o l u m n s > < K e y C o l u m n > < D a t a T y p e > I n t e g e r < / D a t a T y p e > < S o u r c e   x s i : t y p e = " C o l u m n B i n d i n g " > < T a b l e I D > C o n f i g < / T a b l e I D > < C o l u m n I D > R o w N u m b e r < / C o l u m n I D > < / S o u r c e > < / K e y C o l u m n > < / K e y C o l u m n s > < T y p e > G r a n u l a r i t y < / T y p e > < / A t t r i b u t e > < A t t r i b u t e > < A t t r i b u t e I D > C a l c u l a t e d C o l u m n 1 < / A t t r i b u t e I D > < K e y C o l u m n s > < K e y C o l u m n > < D a t a T y p e > E m p t y < / D a t a T y p e > < S o u r c e   x s i : t y p e = " d d l 2 0 0 _ 2 0 0 : E x p r e s s i o n B i n d i n g " > < E x p r e s s i o n > I F ( C O U N T R O W S (  
   C A L C U L A T E T A B L E ( V A L U E S ( S y m b o l [ S y m b o l ] )  
     ,   S y m b o l [ S y m b o l ]   & l t ; & g t ;   " *   C a s h "  
     ,   F I L T E R ( S y m b o l ,   C O U N T R O W S ( R E L A T E D T A B L E ( D i v i d e n d s ) ) & g t ; 0 )  
     ,   F I L T E R ( S y m b o l ,   C O U N T R O W S ( C A L C U L A T E T A B L E ( T r a n s ,   T r a n s T y p e [ B o o k V a l u e S i g n ] = 1 ) ) & g t ; 0 )  
     )  
 ) & g t ; 0 , " Y " , " N " ) < / E x p r e s s i o n > < / S o u r c e > < / K e y C o l u m n > < / K e y C o l u m n s > < / A t t r i b u t e > < / A t t r i b u t e s > < d d l 2 0 0 _ 2 0 0 : S h a r e D i m e n s i o n S t o r a g e > S h a r e d < / d d l 2 0 0 _ 2 0 0 : S h a r e D i m e n s i o n S t o r a g e > < / D i m e n s i o n > < / D i m e n s i o n s > < P a r t i t i o n s > < P a r t i t i o n > < I D > C o n f i g < / I D > < N a m e > C o n f i g < / 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 T r a n s < / I D > < N a m e > T r a n s < / N a m e > < M e a s u r e s > < M e a s u r e > < I D > T r a n s < / I D > < N a m e > _ C o u n t   T r a n s 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 T r a n s < / C u b e D i m e n s i o n I D > < A t t r i b u t e s > < A t t r i b u t e > < A t t r i b u t e I D > A c c o u n t < / A t t r i b u t e I D > < K e y C o l u m n s > < K e y C o l u m n > < D a t a T y p e > W C h a r < / D a t a T y p e > < N u l l P r o c e s s i n g > P r e s e r v e < / N u l l P r o c e s s i n g > < / K e y C o l u m n > < / K e y C o l u m n s > < / A t t r i b u t e > < A t t r i b u t e > < A t t r i b u t e I D > D a t e < / A t t r i b u t e I D > < K e y C o l u m n s > < K e y C o l u m n > < D a t a T y p e > D a t e < / D a t a T y p e > < N u l l P r o c e s s i n g > P r e s e r v e < / N u l l P r o c e s s i n g > < / K e y C o l u m n > < / K e y C o l u m n s > < / A t t r i b u t e > < A t t r i b u t e > < A t t r i b u t e I D > T r a n s T y p e < / A t t r i b u t e I D > < K e y C o l u m n s > < K e y C o l u m n > < D a t a T y p e > W C h a r < / D a t a T y p e > < N u l l P r o c e s s i n g > P r e s e r v e < / N u l l P r o c e s s i n g > < / K e y C o l u m n > < / K e y C o l u m n s > < / A t t r i b u t e > < A t t r i b u t e > < A t t r i b u t e I D > T r a n s S u b T y p e < / A t t r i b u t e I D > < K e y C o l u m n s > < K e y C o l u m n > < D a t a T y p e > W C h a r < / D a t a T y p e > < N u l l P r o c e s s i n g > P r e s e r v e < / N u l l P r o c e s s i n g > < / K e y C o l u m n > < / K e y C o l u m n s > < / A t t r i b u t e > < A t t r i b u t e > < A t t r i b u t e I D > S y m b o l N a m e < / A t t r i b u t e I D > < K e y C o l u m n s > < K e y C o l u m n > < D a t a T y p e > W C h a r < / D a t a T y p e > < N u l l P r o c e s s i n g > P r e s e r v e < / N u l l P r o c e s s i n g > < / K e y C o l u m n > < / K e y C o l u m n s > < / A t t r i b u t e > < A t t r i b u t e > < A t t r i b u t e I D > Q t y < / A t t r i b u t e I D > < K e y C o l u m n s > < K e y C o l u m n > < D a t a T y p e > D o u b l e < / D a t a T y p e > < N u l l P r o c e s s i n g > P r e s e r v e < / N u l l P r o c e s s i n g > < / K e y C o l u m n > < / K e y C o l u m n s > < / A t t r i b u t e > < A t t r i b u t e > < A t t r i b u t e I D > P r i c e < / A t t r i b u t e I D > < K e y C o l u m n s > < K e y C o l u m n > < D a t a T y p e > D o u b l e < / D a t a T y p e > < N u l l P r o c e s s i n g > P r e s e r v e < / N u l l P r o c e s s i n g > < / K e y C o l u m n > < / K e y C o l u m n s > < / A t t r i b u t e > < A t t r i b u t e > < A t t r i b u t e I D > F e e < / A t t r i b u t e I D > < K e y C o l u m n s > < K e y C o l u m n > < D a t a T y p e > D o u b l e < / D a t a T y p e > < N u l l P r o c e s s i n g > P r e s e r v e < / N u l l P r o c e s s i n g > < / K e y C o l u m n > < / K e y C o l u m n s > < / A t t r i b u t e > < A t t r i b u t e > < A t t r i b u t e I D > E x c h R a t e < / A t t r i b u t e I D > < K e y C o l u m n s > < K e y C o l u m n > < D a t a T y p e > D o u b l e < / D a t a T y p e > < N u l l P r o c e s s i n g > P r e s e r v e < / N u l l P r o c e s s i n g > < / K e y C o l u m n > < / K e y C o l u m n s > < / A t t r i b u t e > < A t t r i b u t e > < A t t r i b u t e I D > C o m m e n t < / A t t r i b u t e I D > < K e y C o l u m n s > < K e y C o l u m n > < D a t a T y p e > W C h a r < / D a t a T y p e > < N u l l P r o c e s s i n g > P r e s e r v e < / N u l l P r o c e s s i n g > < / K e y C o l u m n > < / K e y C o l u m n s > < / A t t r i b u t e > < A t t r i b u t e > < A t t r i b u t e I D > C o s t B a s i s O v e r r i d e < / A t t r i b u t e I D > < K e y C o l u m n s > < K e y C o l u m n > < D a t a T y p e > D o u b l e < / D a t a T y p e > < N u l l P r o c e s s i n g > P r e s e r v e < / N u l l P r o c e s s i n g > < / K e y C o l u m n > < / K e y C o l u m n s > < / A t t r i b u t e > < A t t r i b u t e > < A t t r i b u t e I D > A c c r u e d I n t e r e s t < / A t t r i b u t e I D > < K e y C o l u m n s > < K e y C o l u m n > < D a t a T y p e > D o u b l e < / D a t a T y p e > < N u l l P r o c e s s i n g > P r e s e r v e < / N u l l P r o c e s s i n g > < / K e y C o l u m n > < / K e y C o l u m n s > < / A t t r i b u t e > < A t t r i b u t e > < A t t r i b u t e I D > E x c h R a t e R p t 1 O v e r r i d e < / A t t r i b u t e I D > < K e y C o l u m n s > < K e y C o l u m n > < D a t a T y p e > D o u b l e < / D a t a T y p e > < N u l l P r o c e s s i n g > P r e s e r v e < / N u l l P r o c e s s i n g > < / K e y C o l u m n > < / K e y C o l u m n s > < / A t t r i b u t e > < A t t r i b u t e > < A t t r i b u t e I D > E x c h R a t e R p t 2 O v e r r i d e < / A t t r i b u t e I D > < K e y C o l u m n s > < K e y C o l u m n > < D a t a T y p e > D o u b l e < / D a t a T y p e > < N u l l P r o c e s s i n g > P r e s e r v e < / N u l l P r o c e s s i n g > < / K e y C o l u m n > < / K e y C o l u m n s > < / A t t r i b u t e > < A t t r i b u t e > < A t t r i b u t e I D > E x c h R a t e R p t 3 O v e r r i d e < / A t t r i b u t e I D > < K e y C o l u m n s > < K e y C o l u m n > < D a t a T y p e > D o u b l e < / D a t a T y p e > < N u l l P r o c e s s i n g > P r e s e r v e < / N u l l P r o c e s s i n g > < / K e y C o l u m n > < / K e y C o l u m n s > < / A t t r i b u t e > < A t t r i b u t e > < A t t r i b u t e I D > T T R < / A t t r i b u t e I D > < K e y C o l u m n s > < K e y C o l u m n > < D a t a T y p e > B i g I n t < / D a t a T y p e > < N u l l P r o c e s s i n g > P r e s e r v e < / N u l l P r o c e s s i n g > < / K e y C o l u m n > < / K e y C o l u m n s > < / A t t r i b u t e > < A t t r i b u t e > < A t t r i b u t e I D > T o t a l A m n t < / A t t r i b u t e I D > < K e y C o l u m n s > < K e y C o l u m n > < D a t a T y p e > D o u b l e < / D a t a T y p e > < N u l l P r o c e s s i n g > P r e s e r v e < / N u l l P r o c e s s i n g > < / K e y C o l u m n > < / K e y C o l u m n s > < / A t t r i b u t e > < A t t r i b u t e > < A t t r i b u t e I D > C a s h I m p a c t < / A t t r i b u t e I D > < K e y C o l u m n s > < K e y C o l u m n > < D a t a T y p e > D o u b l e < / D a t a T y p e > < N u l l P r o c e s s i n g > P r e s e r v e < / N u l l P r o c e s s i n g > < / K e y C o l u m n > < / K e y C o l u m n s > < / A t t r i b u t e > < A t t r i b u t e > < A t t r i b u t e I D > C a s h B a l a n c e < / A t t r i b u t e I D > < K e y C o l u m n s > < K e y C o l u m n > < D a t a T y p e > D o u b l e < / D a t a T y p e > < N u l l P r o c e s s i n g > P r e s e r v e < / N u l l P r o c e s s i n g > < / K e y C o l u m n > < / K e y C o l u m n s > < / A t t r i b u t e > < A t t r i b u t e > < A t t r i b u t e I D > Q t y C h a n g e < / A t t r i b u t e I D > < K e y C o l u m n s > < K e y C o l u m n > < D a t a T y p e > D o u b l e < / D a t a T y p e > < N u l l P r o c e s s i n g > P r e s e r v e < / N u l l P r o c e s s i n g > < / K e y C o l u m n > < / K e y C o l u m n s > < / A t t r i b u t e > < A t t r i b u t e > < A t t r i b u t e I D > Q t y H e l d < / A t t r i b u t e I D > < K e y C o l u m n s > < K e y C o l u m n > < D a t a T y p e > D o u b l e < / D a t a T y p e > < N u l l P r o c e s s i n g > P r e s e r v e < / N u l l P r o c e s s i n g > < / K e y C o l u m n > < / K e y C o l u m n s > < / A t t r i b u t e > < A t t r i b u t e > < A t t r i b u t e I D > S y m b o l < / A t t r i b u t e I D > < K e y C o l u m n s > < K e y C o l u m n > < D a t a T y p e > W C h a r < / D a t a T y p e > < N u l l P r o c e s s i n g > P r e s e r v e < / N u l l P r o c e s s i n g > < / K e y C o l u m n > < / K e y C o l u m n s > < / A t t r i b u t e > < A t t r i b u t e > < A t t r i b u t e I D > T r a n s I D < / A t t r i b u t e I D > < K e y C o l u m n s > < K e y C o l u m n > < D a t a T y p e > B i g I n t < / D a t a T y p e > < N u l l P r o c e s s i n g > P r e s e r v e < / N u l l P r o c e s s i n g > < / K e y C o l u m n > < / K e y C o l u m n s > < / A t t r i b u t e > < A t t r i b u t e > < A t t r i b u t e I D > Q H B S < / A t t r i b u t e I D > < K e y C o l u m n s > < K e y C o l u m n > < D a t a T y p e > D o u b l e < / D a t a T y p e > < N u l l P r o c e s s i n g > P r e s e r v e < / N u l l P r o c e s s i n g > < / K e y C o l u m n > < / K e y C o l u m n s > < / A t t r i b u t e > < A t t r i b u t e > < A t t r i b u t e I D > C B I < / A t t r i b u t e I D > < K e y C o l u m n s > < K e y C o l u m n > < D a t a T y p e > D o u b l e < / D a t a T y p e > < N u l l P r o c e s s i n g > P r e s e r v e < / N u l l P r o c e s s i n g > < / K e y C o l u m n > < / K e y C o l u m n s > < / A t t r i b u t e > < A t t r i b u t e > < A t t r i b u t e I D > R o w N u m b e r < / A t t r i b u t e I D > < K e y C o l u m n s > < K e y C o l u m n > < D a t a T y p e > I n t e g e r < / D a t a T y p e > < S o u r c e   x s i : t y p e = " C o l u m n B i n d i n g " > < T a b l e I D > T r a n s < / T a b l e I D > < C o l u m n I D > R o w N u m b e r < / C o l u m n I D > < / S o u r c e > < / K e y C o l u m n > < / K e y C o l u m n s > < T y p e > G r a n u l a r i t y < / T y p e > < / A t t r i b u t e > < A t t r i b u t e > < A t t r i b u t e I D > C a l c u l a t e d C o l u m n 1 < / A t t r i b u t e I D > < K e y C o l u m n s > < K e y C o l u m n > < D a t a T y p e > E m p t y < / D a t a T y p e > < S o u r c e   x s i : t y p e = " d d l 2 0 0 _ 2 0 0 : E x p r e s s i o n B i n d i n g " > < E x p r e s s i o n > I F ( [ S y m b o l ]   =   " *   C a s h " ,   0  
     ,   I F ( [ Q t y C h a n g e ] & g t ; = 0  
               ,   0  
               ,   C A L C U L A T E ( S U M ( [ Q t y C h a n g e ] ) ,   A l l E x c e p t ( T r a n s ,   T r a n s [ A c c o u n t ] ,   T r a n s [ S y m b o l ] ) ,   T r a n s [ D a t e ] & l t ; E A R L I E R ( T r a n s [ D a t e ] ) )  
                   +   C A L C U L A T E ( S U M ( [ Q t y C h a n g e ] ) ,   A l l E x c e p t ( T r a n s ,   T r a n s [ A c c o u n t ] ,   T r a n s [ S y m b o l ] ) ,   T r a n s [ D a t e ] = E A R L I E R ( T r a n s [ D a t e ] ) ,   T r a n s [ Q t y C h a n g e ] & g t ; 0 )  
             )  
     ) < / E x p r e s s i o n > < / S o u r c e > < / K e y C o l u m n > < / K e y C o l u m n s > < / A t t r i b u t e > < A t t r i b u t e > < A t t r i b u t e I D > C a l c u l a t e d C o l u m n 1   1 < / A t t r i b u t e I D > < K e y C o l u m n s > < K e y C o l u m n > < D a t a T y p e > E m p t y < / D a t a T y p e > < S o u r c e   x s i : t y p e = " d d l 2 0 0 _ 2 0 0 : E x p r e s s i o n B i n d i n g " > < E x p r e s s i o n > I F ( R O U N D ( C A L C U L A T E ( S U M ( [ Q t y C h a n g e ] ) ,   A L L E X C E P T ( T r a n s ,   T r a n s [ A c c o u n t ] ,   T r a n s [ S y m b o l ] ) ,   T r a n s [ D a t e ] & l t ; = E A R L I E R ( T r a n s [ D a t e ] ) ) ,   5 ) & l t ; & g t ; 0 ,   1 ,   0 ) < / E x p r e s s i o n > < / S o u r c e > < / K e y C o l u m n > < / K e y C o l u m n s > < / A t t r i b u t e > < A t t r i b u t e > < A t t r i b u t e I D > C a l c u l a t e d C o l u m n 1   2 < / A t t r i b u t e I D > < K e y C o l u m n s > < K e y C o l u m n > < D a t a T y p e > E m p t y < / D a t a T y p e > < S o u r c e   x s i : t y p e = " d d l 2 0 0 _ 2 0 0 : E x p r e s s i o n B i n d i n g " > < E x p r e s s i o n > I F ( R E L A T E D ( T r a n s T y p e [ B o o k V a l u e S i g n ] ) = 0 ,   0  
     ,   C A L C U L A T E ( C O U N T R O W S ( T r a n s )  
               ,   A L L E X C E P T ( T r a n s ,   T r a n s [ S y m b o l ] ,   T r a n s [ A c c o u n t ] ) ,   T r a n s [ D a t e ] & l t ; E A R L I E R ( T r a n s [ D a t e ] ) ,   T r a n s [ Q t y H e l d E o D F l a g ] = 0 ,   T r a n s T y p e [ B o o k V a l u e S i g n ]   & l t ; & g t ;   0  
       ) + 1  
   ) < / E x p r e s s i o n > < / S o u r c e > < / K e y C o l u m n > < / K e y C o l u m n s > < / A t t r i b u t e > < A t t r i b u t e > < A t t r i b u t e I D > C a l c u l a t e d C o l u m n 1   3 < / A t t r i b u t e I D > < K e y C o l u m n s > < K e y C o l u m n > < D a t a T y p e > E m p t y < / D a t a T y p e > < S o u r c e   x s i : t y p e = " d d l 2 0 0 _ 2 0 0 : E x p r e s s i o n B i n d i n g " > < E x p r e s s i o n > I F ( R e l a t e d ( T r a n s T y p e [ Q t y S i g n ] ) & l t ; & g t ; - 1 , 0  
     ,   C A L C U L A T E ( C O U N T R O W S ( V A L U E S ( T r a n s [ D a t e ] ) )  
 	 	 ,   A L L E X C E P T ( T r a n s ,   T r a n s [ S y m b o l ] ,   T r a n s [ A c c o u n t ] ,   T r a n s [ C B C y c l e N o ] ) ,   T r a n s [ D a t e ] & l t ; E A R L I E R ( T r a n s [ D a t e ] ) ,   T r a n s T y p e [ Q t y S i g n ] = - 1  
           ) + 1  
 ) < / E x p r e s s i o n > < / S o u r c e > < / K e y C o l u m n > < / K e y C o l u m n s > < / A t t r i b u t e > < A t t r i b u t e > < A t t r i b u t e I D > C a l c u l a t e d C o l u m n 1   4 < / A t t r i b u t e I D > < K e y C o l u m n s > < K e y C o l u m n > < D a t a T y p e > E m p t y < / D a t a T y p e > < S o u r c e   x s i : t y p e = " d d l 2 0 0 _ 2 0 0 : E x p r e s s i o n B i n d i n g " > < E x p r e s s i o n > I F ( R E L A T E D ( T r a n s T y p e [ B o o k V a l u e S i g n ] ) = - 1   & a m p ; & a m p ;   R E L A T E D ( T r a n s T y p e [ D i s t r i b R e t u r n O f C a p i t a l F l a g ] ) & l t ; & g t ; 1  
       ,   C A L C U L A T E (   S U M X ( T r a n s ,   I F ( T r a n s [ C o s t B a s i s O v e r r i d e ]   & l t ; & g t ;   0 ,   T r a n s [ C o s t B a s i s O v e r r i d e ] ,   T r a n s [ T o t a l A m n t ] ) ) ,   A L L E X C E P T ( T r a n s ,   T r a n s [ A c c o u n t ] ,   T r a n s [ S y m b o l ] ,   T r a n s [ C B C y c l e N o ] ) ,   T r a n s [ D a t e ] & l t ; = E A R L I E R ( T r a n s [ D a t e ] ) ,   T r a n s T y p e [ B o o k V a l u e S i g n ] = 1 )  
         -   C A L C U L A T E ( S U M X ( T r a n s ,   I F ( T r a n s [ C o s t B a s i s O v e r r i d e ]   & l t ; & g t ;   0 ,   T r a n s [ C o s t B a s i s O v e r r i d e ] ,   T r a n s [ T o t a l A m n t ] ) ) ,   A L L E X C E P T ( T r a n s ,   T r a n s [ A c c o u n t ] ,   T r a n s [ S y m b o l ] ,   T r a n s [ C B C y c l e N o ] ) ,   T r a n s [ D a t e ] & l t ; = E A R L I E R ( T r a n s [ D a t e ] ) ,   T r a n s T y p e [ D i s t r i b R e t u r n O f C a p i t a l F l a g ]   =   1 )  
       ,   0  
   ) < / E x p r e s s i o n > < / S o u r c e > < / K e y C o l u m n > < / K e y C o l u m n s > < / A t t r i b u t e > < A t t r i b u t e > < A t t r i b u t e I D > C a l c u l a t e d C o l u m n 1   5 < / A t t r i b u t e I D > < K e y C o l u m n s > < K e y C o l u m n > < D a t a T y p e > E m p t y < / D a t a T y p e > < S o u r c e   x s i : t y p e = " d d l 2 0 0 _ 2 0 0 : E x p r e s s i o n B i n d i n g " > < E x p r e s s i o n > I F ( R E L A T E D ( T r a n s T y p e [ B o o k V a l u e S i g n ] ) = 0 ,   0 ,   I F ( [ C o s t B a s i s O v e r r i d e ] & l t ; & g t ; 0 ,   [ C o s t B a s i s O v e r r i d e ] * R E L A T E D ( T r a n s T y p e [ B o o k V a l u e S i g n ] ) ,   I F ( R E L A T E D ( T r a n s T y p e [ B o o k V a l u e S i g n ] ) = 1 ,   [ T o t a l A m n t ] ,   I F ( R E L A T E D ( T r a n s T y p e [ D i s t r i b R e t u r n O f C a p i t a l F l a g ] ) = 1 ,   ( - 1 )   *   [ T o t a l A m n t ] ,   ( - 1 ) *  
 S W I T C H ( [ S e l l N o ]  
 ,   0 ,   0  
 ,   1 ,   D I V I D E ( [ Q t y ] , [ Q t y H e l d B e f o r e S a l e ] ) * ( [ C B B u y T o D a t e ] )  
 ,   2 ,   D I V I D E ( [ Q t y ] , [ Q t y H e l d B e f o r e S a l e ] ) * ( [ C B B u y T o D a t e ]   -   C A L C U L A T E ( S U M X ( T r a n s ,   D I V I D E ( [ Q t y ] , [ Q t y H e l d B e f o r e S a l e ] ) * ( [ C B B u y T o D a t e ] ) ) ,   A L L E X C E P T ( T r a n s ,   T r a n s [ A c c o u n t ] ,   T r a n s [ S y m b o l ] ,   T r a n s [ C B C y c l e N o ] ) ,   T r a n s [ S e l l N o ] = 1 ) )  
 ,   3 , 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  4 , 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  -    
 	 	 C A L C U L A T E ( S U M X ( T r a n s ,   D I V I D E ( [ Q t y ] , [ Q t y H e l d B e f o r e S a l e ] ) * ( [ C B B u y T o D a t e ] ) ) ,   A L L E X C E P T ( T r a n s ,   T r a n s [ A c c o u n t ] ,   T r a n s [ S y m b o l ] ,   T r a n s [ C B C y c l e N o ] ) ,   T r a n s [ S e l l N o ] = 1 )  
 	     -   C A L C U L A T E ( S U M X ( T r a n s ,   D I V I D E ( [ Q t y ] , [ Q t y H e l d B e f o r e S a l e ] ) * ( [ C B B u y T o D a t e ] -   C A L C U L A T E ( S U M X ( T r a n s ,   D I V I D E ( [ Q t y ] , [ Q t y H e l d B e f o r e S a l e ] ) * ( [ C B B u y T o D a t e ] ) ) ,   A L L E X C E P T ( T r a n s ,   T r a n s [ A c c o u n t ] ,   T r a n s [ S y m b o l ] ,   T r a n s [ C B C y c l e N o ] ) ,   T r a n s [ S e l l N o ] = 1 ) ) )  
 	 	 	 ,   A L L E X C E P T ( T r a n s ,   T r a n s [ A c c o u n t ] ,   T r a n s [ S y m b o l ] ,   T r a n s [ C B C y c l e N o ] ) ,   T r a n s [ S e l l N o ] = 2  
 	 	 )  
 	     -   C A L C U L A T E ( S U M X ( T r a n s ,    
 	 	 	 	 	 	 D I V I D E ( [ Q t y ] , [ Q t y H e l d B e f o r e S a l e ] ) * ( [ C B B u y T o D a t e ]   -    
 	 	 	 	 	 	 	 	 C A L C U L A T E ( S U M X ( T r a n s ,   D I V I D E ( [ Q t y ] , [ Q t y H e l d B e f o r e S a l e ] ) * ( [ C B B u y T o D a t e ] ) ) ,   A L L E X C E P T ( T r a n s ,   T r a n s [ A c c o u n t ] ,   T r a n s [ S y m b o l ] ,   T r a n s [ C B C y c l e N o ] ) ,   T r a n s [ S e l l N o ] = 1 )  
 	 	 	 	 	 	 	     -   C A L C U L A T E ( S U M X ( T r a n s ,   D I V I D E ( [ Q t y ] , [ Q t y H e l d B e f o r e S a l e ] ) * ( [ C B B u y T o D a t e ] -   C A L C U L A T E ( S U M X ( T r a n s ,   D I V I D E ( [ Q t y ] , [ Q t y H e l d B e f o r e S a l e ] ) * ( [ C B B u y T o D a t e ] ) ) , 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 
 	 	 	 	 	 	 D I V I D E ( [ Q t y ] , [ Q t y H e l d B e f o r e S a l e ] ) * ( [ C B B u y T o D a t e ]   -    
 	 	 	 	 	 	 	 C A L C U L A T E ( S U M X ( T r a n s ,   D I V I D E ( [ Q t y ] , [ Q t y H e l d B e f o r e S a l e ] ) * ( [ C B B u y T o D a t e ] ) ) ,   A L L E X C E P T ( T r a n s ,   T r a n s [ A c c o u n t ] ,   T r a n s [ S y m b o l ] ,   T r a n s [ C B C y c l e N o ] ) ,   T r a n s [ S e l l N o ] = 1 )  
 	 	 	 	 	 	     -   C A L C U L A T E ( S U M X ( T r a n s ,   D I V I D E ( [ Q t y ] , [ Q t y H e l d B e f o r e S a l e ] ) * ( [ C B B u y T o D a t e ] -   C A L C U L A T E ( S U M X ( T r a n s ,   D I V I D E ( [ Q t y ] , [ Q t y H e l d B e f o r e S a l e ] ) * ( [ C B B u y T o D a t e ] ) ) ,   A L L E X C E P T ( T r a n s ,   T r a n s [ A c c o u n t ] ,   T r a n s [ S y m b o l ] ,   T r a n s [ C B C y c l e N o ] ) ,   T r a n s [ S e l l N o ] = 1 ) ) )  
 	 	 	 	 	 	 	 	 ,   A L L E X C E P T ( T r a n s ,   T r a n s [ A c c o u n t ] ,   T r a n s [ S y m b o l ] ,   T r a n s [ C B C y c l e N o ] ) ,   T r a n s [ S e l l N o ] = 2  
 	 	 	 	 	 	 	 )  
 	 	 	 	 	 	     -   C A L C U L A T E ( S U M X ( T r a n s ,    
 	 	 	 	 	 	 	 	 	 	 	 D I V I D E ( [ Q t y ] , [ Q t y H e l d B e f o r e S a l e ] ) * ( [ C B B u y T o D a t e ]   -    
 	 	 	 	 	 	 	 	 	 	 	 	 	 C A L C U L A T E ( S U M X ( T r a n s ,   D I V I D E ( [ Q t y ] , [ Q t y H e l d B e f o r e S a l e ] ) * ( [ C B B u y T o D a t e ] ) ) ,   A L L E X C E P T ( T r a n s ,   T r a n s [ A c c o u n t ] ,   T r a n s [ S y m b o l ] ,   T r a n s [ C B C y c l e N o ] ) ,   T r a n s [ S e l l N o ] = 1 )  
 	 	 	 	 	 	 	 	 	 	 	 	     -   C A L C U L A T E ( S U M X ( T r a n s ,   D I V I D E ( [ Q t y ] , [ Q t y H e l d B e f o r e S a l e ] ) * ( [ C B B u y T o D a t e ] -   C A L C U L A T E ( S U M X ( T r a n s ,   D I V I D E ( [ Q t y ] , [ Q t y H e l d B e f o r e S a l e ] ) * ( [ C B B u y T o D a t e ] ) ) ,   A L L E X C E P T ( T r a n s ,   T r a n s [ A c c o u n t ] ,   T r a n s [ S y m b o l ] ,   T r a n s [ C B C y c l e N o ] ) ,   T r a n s [ S e l l N o ] = 1 ) ) )  
 	 	 	 	 	 	 	 	 	 	 	 	 	 	 ,   A L L E X C E P T ( T r a n s ,   T r a n s [ A c c o u n t ] ,   T r a n s [ S y m b o l ] ,   T r a n s [ C B C y c l e N o ] ) ,   T r a n s [ S e l l N o ] = 2  
 	 	 	 	 	 	 	 	 	 	 	 	 	 )  
 	 	 	 	 	 	 	 	 	 	 	 ) 	      
 	 	 	 	 	 	 	 	 	 	     )  
 	 	 	 	 	 	 	 	 ,   A L L E X C E P T ( T r a n s ,   T r a n s [ A c c o u n t ] ,   T r a n s [ S y m b o l ] ,   T r a n s [ C B C y c l e N o ] ) ,   T r a n s [ S e l l N o ] = 3  
 	 	 	 	 	 	 	 )  
 	 	 	 	 	 	   )  
 	 	 	 	 	     )  
 	 	 	 ,   A L L E X C E P T ( T r a n s ,   T r a n s [ A c c o u n t ] ,   T r a n s [ S y m b o l ] ,   T r a n s [ C B C y c l e N o ] ) ,   T r a n s [ S e l l N o ] = 4  
 	 	 )  
 	 )  
 ,   - 1 0 0 0 0 0 0 0  
 )  
 ) ) ) ) < / E x p r e s s i o n > < / S o u r c e > < / K e y C o l u m n > < / K e y C o l u m n s > < / A t t r i b u t e > < A t t r i b u t e > < A t t r i b u t e I D > C a l c u l a t e d C o l u m n 1   6 < / A t t r i b u t e I D > < K e y C o l u m n s > < K e y C o l u m n > < D a t a T y p e > E m p t y < / D a t a T y p e > < S o u r c e   x s i : t y p e = " d d l 2 0 0 _ 2 0 0 : E x p r e s s i o n B i n d i n g " > < E x p r e s s i o n > I F ( [ E x c h R a t e R p t 1 O v e r r i d e ] & l t ; & g t ;   0 ,   [ E x c h R a t e R p t 1 O v e r r i d e ] ,  
     I F ( R E L A T E D ( A c c o u n t [ C u r r e n c y ] ) = C A L C U L A T E ( V A L U E S ( R e p o r t C u r r e n c y [ R e p o r t C u r r e n c y ] ) ,   R e p o r t C u r r e n c y [ C u r r e n c y I D ] = 1 )  
 	 ,   1  
 	 ,   R O U N D ( C A L C U L A T E ( V A L U E S ( C u r r e n c y C o n v [ R a t e ] )  
 	 	 	 ,   F I L T E R ( A L L ( C u r r e n c y C o n v [ C u r r e n c y F r o m ] ) ,   C u r r e n c y C o n v [ C u r r e n c y F r o m ]   =   R E L A T E D ( A c c o u n t [ C u r r e n c y ] ) )  
 	 	 	 ,   F I L T E R ( A L L ( C u r r e n c y C o n v [ C u r r e n c y T o ] ) ,   C u r r e n c y C o n v [ C u r r e n c y T o ]   =   C A L C U L A T E ( V A L U E S ( R e p o r t C u r r e n c y [ R e p o r t C u r r e n c y ] ) ,   R e p o r t C u r r e n c y [ C u r r e n c y I D ] = 1 ) )  
 	 	 	 ,   F I L T E R ( A L L ( C u r r e n c y C o n v [ E x c h D a t e ] ) ,   C u r r e n c y C o n v [ E x c h D a t e ]   =   C A L C U L A T E ( L a s t N o n B l a n k ( C u r r e n c y C o n v [ E x c h D a t e ] ,   C u r r e n c y C o n v [ R a t e ] ) ,   C u r r e n c y C o n v [ E x c h D a t e ]   & l t ; =   E A R L I E R ( T r a n s [ D a t e ] ) ) )  
 	 	 )  
 	 	 	  
 	 	 ,   6  
 	 )  
     )  
 ) < / E x p r e s s i o n > < / S o u r c e > < / K e y C o l u m n > < / K e y C o l u m n s > < / A t t r i b u t e > < A t t r i b u t e > < A t t r i b u t e I D > C a l c u l a t e d C o l u m n 1   7 < / A t t r i b u t e I D > < K e y C o l u m n s > < K e y C o l u m n > < D a t a T y p e > E m p t y < / D a t a T y p e > < S o u r c e   x s i : t y p e = " d d l 2 0 0 _ 2 0 0 : E x p r e s s i o n B i n d i n g " > < E x p r e s s i o n > [ E x c h R a t e 1 ] - [ E x c h R a t e R p t 1 O l d ] < / E x p r e s s i o n > < / S o u r c e > < / K e y C o l u m n > < / K e y C o l u m n s > < / A t t r i b u t e > < A t t r i b u t e > < A t t r i b u t e I D > C a l c u l a t e d C o l u m n 2 < / A t t r i b u t e I D > < K e y C o l u m n s > < K e y C o l u m n > < D a t a T y p e > E m p t y < / D a t a T y p e > < S o u r c e   x s i : t y p e = " d d l 2 0 0 _ 2 0 0 : E x p r e s s i o n B i n d i n g " > < E x p r e s s i o n > I F ( [ E x c h R a t e R p t 2 O v e r r i d e ] & l t ; & g t ;   0 ,   [ E x c h R a t e R p t 2 O v e r r i d e ] ,  
     I F ( R E L A T E D ( A c c o u n t [ C u r r e n c y ] ) = C A L C U L A T E ( V A L U E S ( R e p o r t C u r r e n c y [ R e p o r t C u r r e n c y ] ) ,   R e p o r t C u r r e n c y [ C u r r e n c y I D ] = 2 ) ,   1  
 	 ,   R O U N D ( C A L C U L A T E ( V A L U E S ( C u r r e n c y C o n v [ E x c h R a t e ] )  
 	 	 	 ,   F I L T E R ( A L L ( C u r r e n c y C o n v [ C u r r e n c y F r o m ] ) ,   C u r r e n c y C o n v [ C u r r e n c y F r o m ]   =   R E L A T E D ( A c c o u n t [ C u r r e n c y ] ) )  
 	 	 	 ,   F I L T E R ( A L L ( C u r r e n c y C o n v [ C u r r e n c y T o ] ) ,   C u r r e n c y C o n v [ C u r r e n c y T o ]   =   C A L C U L A T E ( V A L U E S ( R e p o r t C u r r e n c y [ R e p o r t C u r r e n c y ] ) ,   R e p o r t C u r r e n c y [ C u r r e n c y I D ] = 2 ) )  
 	 	 	 ,   F I L T E R ( A L L ( C u r r e n c y C o n v [ D a t e ] ) ,   C u r r e n c y C o n v [ D a t e ]   =    
 	 	 	 	 	 C A L C U L A T E ( L a s t N o n B l a n k ( C u r r e n c y C o n v [ D a t e ] ,   C O U N T ( C u r r e n c y C o n v [ E x c h R a t e ] ) )  
 	 	 	 	 	 	 	 ,   C u r r e n c y C o n v [ D a t e ]   & l t ; =   E A R L I E R ( T r a n s [ D a t e ] )  
 	 	 	 	 	 	 	 ,   F I L T E R ( A L L ( C u r r e n c y C o n v [ C u r r e n c y F r o m ] ) ,   C u r r e n c y C o n v [ C u r r e n c y F r o m ]   =   R E L A T E D ( A c c o u n t [ C u r r e n c y ] ) )  
 	 	 	 	 	 	 	 ,   F I L T E R ( A L L ( C u r r e n c y C o n v [ C u r r e n c y T o ] ) ,   C u r r e n c y C o n v [ C u r r e n c y T o ]   =   C A L C U L A T E ( V A L U E S ( R e p o r t C u r r e n c y [ R e p o r t C u r r e n c y ] ) ,   R e p o r t C u r r e n c y [ C u r r e n c y I D ] = 2 ) )  
 	 	 	 	 	 )  
 	 	 	     )  
 	 	       )      
 	       ,   6 )  
         )  
 ) < / E x p r e s s i o n > < / S o u r c e > < / K e y C o l u m n > < / K e y C o l u m n s > < / A t t r i b u t e > < A t t r i b u t e > < A t t r i b u t e I D > C a l c u l a t e d C o l u m n 2   1 < / A t t r i b u t e I D > < K e y C o l u m n s > < K e y C o l u m n > < D a t a T y p e > E m p t y < / D a t a T y p e > < S o u r c e   x s i : t y p e = " d d l 2 0 0 _ 2 0 0 : E x p r e s s i o n B i n d i n g " > < E x p r e s s i o n > I F ( [ E x c h R a t e R p t 3 O v e r r i d e ] & l t ; & g t ;   0 ,   [ E x c h R a t e R p t 3 O v e r r i d e ] ,  
     I F ( R E L A T E D ( A c c o u n t [ C u r r e n c y ] ) = C A L C U L A T E ( V A L U E S ( R e p o r t C u r r e n c y [ R e p o r t C u r r e n c y ] ) ,   R e p o r t C u r r e n c y [ C u r r e n c y I D ] = 3 ) ,   1  
 	 ,   R O U N D ( C A L C U L A T E ( V A L U E S ( C u r r e n c y C o n v [ E x c h R a t e ] )  
 	 	 	 ,   F I L T E R ( A L L ( C u r r e n c y C o n v [ C u r r e n c y F r o m ] ) ,   C u r r e n c y C o n v [ C u r r e n c y F r o m ]   =   R E L A T E D ( A c c o u n t [ C u r r e n c y ] ) )  
 	 	 	 ,   F I L T E R ( A L L ( C u r r e n c y C o n v [ C u r r e n c y T o ] ) ,   C u r r e n c y C o n v [ C u r r e n c y T o ]   =   C A L C U L A T E ( V A L U E S ( R e p o r t C u r r e n c y [ R e p o r t C u r r e n c y ] ) ,   R e p o r t C u r r e n c y [ C u r r e n c y I D ] = 3 ) )  
 	 	 	 ,   F I L T E R ( A L L ( C u r r e n c y C o n v [ D a t e ] ) ,   C u r r e n c y C o n v [ D a t e ]   =    
 	 	 	 	 	 C A L C U L A T E ( L a s t N o n B l a n k ( C u r r e n c y C o n v [ D a t e ] ,   C O U N T ( C u r r e n c y C o n v [ E x c h R a t e ] ) )  
 	 	 	 	 	 	 	 ,   C u r r e n c y C o n v [ D a t e ]   & l t ; =   E A R L I E R ( T r a n s [ D a t e ] )  
 	 	 	 	 	 	 	 ,   F I L T E R ( A L L ( C u r r e n c y C o n v [ C u r r e n c y F r o m ] ) ,   C u r r e n c y C o n v [ C u r r e n c y F r o m ]   =   R E L A T E D ( A c c o u n t [ C u r r e n c y ] ) )  
 	 	 	 	 	 	 	 ,   F I L T E R ( A L L ( C u r r e n c y C o n v [ C u r r e n c y T o ] ) ,   C u r r e n c y C o n v [ C u r r e n c y T o ]   =   C A L C U L A T E ( V A L U E S ( R e p o r t C u r r e n c y [ R e p o r t C u r r e n c y ] ) ,   R e p o r t C u r r e n c y [ C u r r e n c y I D ] = 3 ) )  
 	 	 	 	 	 )  
 	 	 	     )  
 	 	       )      
 	       ,   6 )  
         )  
 ) < / E x p r e s s i o n > < / S o u r c e > < / K e y C o l u m n > < / K e y C o l u m n s > < / A t t r i b u t e > < A t t r i b u t e > < A t t r i b u t e I D > C a l c u l a t e d C o l u m n 1   8 < / A t t r i b u t e I D > < K e y C o l u m n s > < K e y C o l u m n > < D a t a T y p e > E m p t y < / D a t a T y p e > < S o u r c e   x s i : t y p e = " d d l 2 0 0 _ 2 0 0 : E x p r e s s i o n B i n d i n g " > < E x p r e s s i o n > I F ( [ E x c h R a t e 2 ] = 0 ,   1 ,   [ E x c h R a t e 2 ] )   *   [ T o t a l A m n t ] < / E x p r e s s i o n > < / S o u r c e > < / K e y C o l u m n > < / K e y C o l u m n s > < / A t t r i b u t e > < A t t r i b u t e > < A t t r i b u t e I D > C a l c u l a t e d C o l u m n 1   9 < / A t t r i b u t e I D > < K e y C o l u m n s > < K e y C o l u m n > < D a t a T y p e > E m p t y < / D a t a T y p e > < S o u r c e   x s i : t y p e = " d d l 2 0 0 _ 2 0 0 : E x p r e s s i o n B i n d i n g " > < E x p r e s s i o n > I F ( [ E x c h R a t e 3 ] = 0 ,   1 ,   [ E x c h R a t e 3 ] )   *   [ T o t a l A m n t ] < / E x p r e s s i o n > < / S o u r c e > < / K e y C o l u m n > < / K e y C o l u m n s > < / A t t r i b u t e > < A t t r i b u t e > < A t t r i b u t e I D > C a l c u l a t e d C o l u m n 1   1 0 < / A t t r i b u t e I D > < K e y C o l u m n s > < K e y C o l u m n > < D a t a T y p e > E m p t y < / D a t a T y p e > < S o u r c e   x s i : t y p e = " d d l 2 0 0 _ 2 0 0 : E x p r e s s i o n B i n d i n g " > < E x p r e s s i o n > I F ( R E L A T E D ( T r a n s T y p e [ B o o k V a l u e S i g n ] ) = - 1   & a m p ; & a m p ;   R E L A T E D ( T r a n s T y p e [ D i s t r i b R e t u r n O f C a p i t a l F l a g ] ) & l t ; & g t ; 1  
       ,   C A L C U L A T E (   S U M X ( T r a n s ,   I F ( T r a n s [ C o s t B a s i s O v e r r i d e ]   & l t ; & g t ;   0 ,   T r a n s [ C o s t B a s i s O v e r r i d e ] ,   T r a n s [ T o t a l A m n t R p t 1 ] ) ) ,   A L L E X C E P T ( T r a n s ,   T r a n s [ A c c o u n t ] ,   T r a n s [ S y m b o l ] ,   T r a n s [ C B C y c l e N o ] ) ,   T r a n s [ D a t e ] & l t ; = E A R L I E R ( T r a n s [ D a t e ] ) ,   T r a n s T y p e [ B o o k V a l u e S i g n ] = 1 )  
         -   C A L C U L A T E ( S U M X ( T r a n s ,   I F ( T r a n s [ C o s t B a s i s O v e r r i d e ]   & l t ; & g t ;   0 ,   T r a n s [ C o s t B a s i s O v e r r i d e ] ,   T r a n s [ T o t a l A m n t R p t 1 ] ) ) ,   A L L E X C E P T ( T r a n s ,   T r a n s [ A c c o u n t ] ,   T r a n s [ S y m b o l ] ,   T r a n s [ C B C y c l e N o ] ) ,   T r a n s [ D a t e ] & l t ; = E A R L I E R ( T r a n s [ D a t e ] ) ,   T r a n s T y p e [ D i s t r i b R e t u r n O f C a p i t a l F l a g ]   =   1 )  
       ,   0  
   ) < / E x p r e s s i o n > < / S o u r c e > < / K e y C o l u m n > < / K e y C o l u m n s > < / A t t r i b u t e > < A t t r i b u t e > < A t t r i b u t e I D > C a l c u l a t e d C o l u m n 1   1 1 < / A t t r i b u t e I D > < K e y C o l u m n s > < K e y C o l u m n > < D a t a T y p e > E m p t y < / D a t a T y p e > < S o u r c e   x s i : t y p e = " d d l 2 0 0 _ 2 0 0 : E x p r e s s i o n B i n d i n g " > < E x p r e s s i o n > I F ( R E L A T E D ( T r a n s T y p e [ B o o k V a l u e S i g n ] ) = - 1   & a m p ; & a m p ;   R E L A T E D ( T r a n s T y p e [ D i s t r i b R e t u r n O f C a p i t a l F l a g ] ) & l t ; & g t ; 1  
       ,   C A L C U L A T E (   S U M X ( T r a n s ,   I F ( T r a n s [ C o s t B a s i s O v e r r i d e ]   & l t ; & g t ;   0 ,   T r a n s [ C o s t B a s i s O v e r r i d e ] ,   T r a n s [ T o t a l A m n t R p t 2 ] ) ) ,   A L L E X C E P T ( T r a n s ,   T r a n s [ A c c o u n t ] ,   T r a n s [ S y m b o l ] ,   T r a n s [ C B C y c l e N o ] ) ,   T r a n s [ D a t e ] & l t ; = E A R L I E R ( T r a n s [ D a t e ] ) ,   T r a n s T y p e [ B o o k V a l u e S i g n ] = 1 )  
         -   C A L C U L A T E ( S U M X ( T r a n s ,   I F ( T r a n s [ C o s t B a s i s O v e r r i d e ]   & l t ; & g t ;   0 ,   T r a n s [ C o s t B a s i s O v e r r i d e ] ,   T r a n s [ T o t a l A m n t R p t 2 ] ) ) ,   A L L E X C E P T ( T r a n s ,   T r a n s [ A c c o u n t ] ,   T r a n s [ S y m b o l ] ,   T r a n s [ C B C y c l e N o ] ) ,   T r a n s [ D a t e ] & l t ; = E A R L I E R ( T r a n s [ D a t e ] ) ,   T r a n s T y p e [ D i s t r i b R e t u r n O f C a p i t a l F l a g ]   =   1 )  
       ,   0  
   ) < / E x p r e s s i o n > < / S o u r c e > < / K e y C o l u m n > < / K e y C o l u m n s > < / A t t r i b u t e > < A t t r i b u t e > < A t t r i b u t e I D > C a l c u l a t e d C o l u m n 1   1 2 < / A t t r i b u t e I D > < K e y C o l u m n s > < K e y C o l u m n > < D a t a T y p e > E m p t y < / D a t a T y p e > < S o u r c e   x s i : t y p e = " d d l 2 0 0 _ 2 0 0 : E x p r e s s i o n B i n d i n g " > < E x p r e s s i o n > I F ( R E L A T E D ( T r a n s T y p e [ B o o k V a l u e S i g n ] ) = - 1   & a m p ; & a m p ;   R E L A T E D ( T r a n s T y p e [ D i s t r i b R e t u r n O f C a p i t a l F l a g ] ) & l t ; & g t ; 1  
       ,   C A L C U L A T E (   S U M X ( T r a n s ,   I F ( T r a n s [ C o s t B a s i s O v e r r i d e ]   & l t ; & g t ;   0 ,   T r a n s [ C o s t B a s i s O v e r r i d e ] ,   T r a n s [ T o t a l A m n t R p t 3 ] ) ) ,   A L L E X C E P T ( T r a n s ,   T r a n s [ A c c o u n t ] ,   T r a n s [ S y m b o l ] ,   T r a n s [ C B C y c l e N o ] ) ,   T r a n s [ D a t e ] & l t ; = E A R L I E R ( T r a n s [ D a t e ] ) ,   T r a n s T y p e [ B o o k V a l u e S i g n ] = 1 )  
         -   C A L C U L A T E ( S U M X ( T r a n s ,   I F ( T r a n s [ C o s t B a s i s O v e r r i d e ]   & l t ; & g t ;   0 ,   T r a n s [ C o s t B a s i s O v e r r i d e ] ,   T r a n s [ T o t a l A m n t R p t 3 ] ) ) ,   A L L E X C E P T ( T r a n s ,   T r a n s [ A c c o u n t ] ,   T r a n s [ S y m b o l ] ,   T r a n s [ C B C y c l e N o ] ) ,   T r a n s [ D a t e ] & l t ; = E A R L I E R ( T r a n s [ D a t e ] ) ,   T r a n s T y p e [ D i s t r i b R e t u r n O f C a p i t a l F l a g ]   =   1 )  
       ,   0  
   ) < / E x p r e s s i o n > < / S o u r c e > < / K e y C o l u m n > < / K e y C o l u m n s > < / A t t r i b u t e > < A t t r i b u t e > < A t t r i b u t e I D > C a l c u l a t e d C o l u m n 1   1 3 < / A t t r i b u t e I D > < K e y C o l u m n s > < K e y C o l u m n > < D a t a T y p e > E m p t y < / D a t a T y p e > < S o u r c e   x s i : t y p e = " d d l 2 0 0 _ 2 0 0 : E x p r e s s i o n B i n d i n g " > < E x p r e s s i o n > I F ( R E L A T E D ( T r a n s T y p e [ B o o k V a l u e S i g n ] ) = 0 ,   0  
   ,   I F ( [ C o s t B a s i s O v e r r i d e ] & l t ; & g t ; 0 ,   [ C o s t B a s i s O v e r r i d e ] * R E L A T E D ( T r a n s T y p e [ B o o k V a l u e S i g n ] )   *   [ E x c h R a t e 1 ]  
       ,   I F ( R E L A T E D ( T r a n s T y p e [ B o o k V a l u e S i g n ] ) = 1 ,   [ T o t a l A m n t R p t 1 ] ,   I F ( R E L A T E D ( T r a n s T y p e [ D i s t r i b R e t u r n O f C a p i t a l F l a g ] ) = 1 ,   ( - 1 )   *   [ T o t a l A m n t R p t 1 ]  
       ,   ( - 1 )   *  
 S W I T C H ( [ S e l l N o ]  
 ,   0 ,   0  
 ,   1 ,   D I V I D E ( [ Q t y ] , [ Q t y H e l d B e f o r e S a l e ] ) * ( [ C B B u y T o D a t e R p t 1 ] )  
 ,   2 ,   D I V I D E ( [ Q t y ] , [ Q t y H e l d B e f o r e S a l e ] ) * ( [ C B B u y T o D a t e R p t 1 ]   -   C A L C U L A T E ( S U M X ( T r a n s ,   D I V I D E ( [ Q t y ] , [ Q t y H e l d B e f o r e S a l e ] ) * ( [ C B B u y T o D a t e R p t 1 ] ) ) ,   A L L E X C E P T ( T r a n s ,   T r a n s [ A c c o u n t ] ,   T r a n s [ S y m b o l ] ,   T r a n s [ C B C y c l e N o ] ) ,   T r a n s [ S e l l N o ] = 1 ) )  
 ,   3 ,   D I V I D E ( [ Q t y ] , [ Q t y H e l d B e f o r e S a l e ] ) * ( [ C B B u y T o D a t e R p t 1 ]   -    
 	 	 C A L C U L A T E ( S U M X ( T r a n s ,   D I V I D E ( [ Q t y ] , [ Q t y H e l d B e f o r e S a l e ] ) * ( [ C B B u y T o D a t e R p t 1 ] ) ) ,   A L L E X C E P T ( T r a n s ,   T r a n s [ A c c o u n t ] ,   T r a n s [ S y m b o l ] ,   T r a n s [ C B C y c l e N o ] ) ,   T r a n s [ S e l l N o ] = 1 )  
 	     -   C A L C U L A T E ( S U M X ( T r a n s ,   D I V I D E ( [ Q t y ] , [ Q t y H e l d B e f o r e S a l e ] ) * ( [ C B B u y T o D a t e R p t 1 ] -   C A L C U L A T E ( S U M X ( T r a n s ,   D I V I D E ( [ Q t y ] , [ Q t y H e l d B e f o r e S a l e ] ) * ( [ C B B u y T o D a t e R p t 1 ] ) ) ,   A L L E X C E P T ( T r a n s ,   T r a n s [ A c c o u n t ] ,   T r a n s [ S y m b o l ] ,   T r a n s [ C B C y c l e N o ] ) ,   T r a n s [ S e l l N o ] = 1 ) ) )  
 	 	 	 ,   A L L E X C E P T ( T r a n s ,   T r a n s [ A c c o u n t ] ,   T r a n s [ S y m b o l ] ,   T r a n s [ C B C y c l e N o ] ) ,   T r a n s [ S e l l N o ] = 2  
 	 	 )  
 	   )  
 ,   4 ,   D I V I D E ( [ Q t y ] , [ Q t y H e l d B e f o r e S a l e ] ) * ( [ C B B u y T o D a t e R p t 1 ]   -    
 	 	 C A L C U L A T E ( S U M X ( T r a n s ,   D I V I D E ( [ Q t y ] , [ Q t y H e l d B e f o r e S a l e ] ) * ( [ C B B u y T o D a t e R p t 1 ] ) ) ,   A L L E X C E P T ( T r a n s ,   T r a n s [ A c c o u n t ] ,   T r a n s [ S y m b o l ] ,   T r a n s [ C B C y c l e N o ] ) ,   T r a n s [ S e l l N o ] = 1 )  
 	     -   C A L C U L A T E ( S U M X ( T r a n s ,   D I V I D E ( [ Q t y ] , [ Q t y H e l d B e f o r e S a l e ] ) * ( [ C B B u y T o D a t e R p t 1 ] -   C A L C U L A T E ( S U M X ( T r a n s ,   D I V I D E ( [ Q t y ] , [ Q t y H e l d B e f o r e S a l e ] ) * ( [ C B B u y T o D a t e R p t 1 ] ) ) ,   A L L E X C E P T ( T r a n s ,   T r a n s [ A c c o u n t ] ,   T r a n s [ S y m b o l ] ,   T r a n s [ C B C y c l e N o ] ) ,   T r a n s [ S e l l N o ] = 1 ) ) )  
 	 	 	 ,   A L L E X C E P T ( T r a n s ,   T r a n s [ A c c o u n t ] ,   T r a n s [ S y m b o l ] ,   T r a n s [ C B C y c l e N o ] ) ,   T r a n s [ S e l l N o ] = 2  
 	 	 )  
 	     -   C A L C U L A T E ( S U M X ( T r a n s ,    
 	 	 	 	 	 	 D I V I D E ( [ Q t y ] , [ Q t y H e l d B e f o r e S a l e ] ) * ( [ C B B u y T o D a t e R p t 1 ]   -    
 	 	 	 	 	 	 	 	 C A L C U L A T E ( S U M X ( T r a n s ,   D I V I D E ( [ Q t y ] , [ Q t y H e l d B e f o r e S a l e ] ) * ( [ C B B u y T o D a t e R p t 1 ] ) ) ,   A L L E X C E P T ( T r a n s ,   T r a n s [ A c c o u n t ] ,   T r a n s [ S y m b o l ] ,   T r a n s [ C B C y c l e N o ] ) ,   T r a n s [ S e l l N o ] = 1 )  
 	 	 	 	 	 	 	     -   C A L C U L A T E ( S U M X ( T r a n s ,   D I V I D E ( [ Q t y ] , [ Q t y H e l d B e f o r e S a l e ] ) * ( [ C B B u y T o D a t e R p t 1 ] -   C A L C U L A T E ( S U M X ( T r a n s , 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 D I V I D E ( [ Q t y ] , [ Q t y H e l d B e f o r e S a l e ] ) * ( [ C B B u y T o D a t e R p t 1 ]   -    
 	 	 C A L C U L A T E ( S U M X ( T r a n s ,   D I V I D E ( [ Q t y ] , [ Q t y H e l d B e f o r e S a l e ] ) * ( [ C B B u y T o D a t e R p t 1 ] ) ) ,   A L L E X C E P T ( T r a n s ,   T r a n s [ A c c o u n t ] ,   T r a n s [ S y m b o l ] ,   T r a n s [ C B C y c l e N o ] ) ,   T r a n s [ S e l l N o ] = 1 )  
 	     -   C A L C U L A T E ( S U M X ( T r a n s ,   D I V I D E ( [ Q t y ] , [ Q t y H e l d B e f o r e S a l e ] ) * ( [ C B B u y T o D a t e R p t 1 ] -   C A L C U L A T E ( S U M X ( T r a n s ,   D I V I D E ( [ Q t y ] , [ Q t y H e l d B e f o r e S a l e ] ) * ( [ C B B u y T o D a t e R p t 1 ] ) ) ,   A L L E X C E P T ( T r a n s ,   T r a n s [ A c c o u n t ] ,   T r a n s [ S y m b o l ] ,   T r a n s [ C B C y c l e N o ] ) ,   T r a n s [ S e l l N o ] = 1 ) ) )  
 	 	 	 ,   A L L E X C E P T ( T r a n s ,   T r a n s [ A c c o u n t ] ,   T r a n s [ S y m b o l ] ,   T r a n s [ C B C y c l e N o ] ) ,   T r a n s [ S e l l N o ] = 2  
 	 	 )  
 	     -   C A L C U L A T E ( S U M X ( T r a n s ,    
 	 	 	 	 	 	 D I V I D E ( [ Q t y ] , [ Q t y H e l d B e f o r e S a l e ] ) * ( [ C B B u y T o D a t e R p t 1 ]   -    
 	 	 	 	 	 	 	 	 C A L C U L A T E ( S U M X ( T r a n s ,   D I V I D E ( [ Q t y ] , [ Q t y H e l d B e f o r e S a l e ] ) * ( [ C B B u y T o D a t e R p t 1 ] ) ) ,   A L L E X C E P T ( T r a n s ,   T r a n s [ A c c o u n t ] ,   T r a n s [ S y m b o l ] ,   T r a n s [ C B C y c l e N o ] ) ,   T r a n s [ S e l l N o ] = 1 )  
 	 	 	 	 	 	 	     -   C A L C U L A T E ( S U M X ( T r a n s ,   D I V I D E ( [ Q t y ] , [ Q t y H e l d B e f o r e S a l e ] ) * ( [ C B B u y T o D a t e R p t 1 ] -   C A L C U L A T E ( S U M X ( T r a n s ,   D I V I D E ( [ Q t y ] , [ Q t y H e l d B e f o r e S a l e ] ) * ( [ C B B u y T o D a t e R p t 1 ] ) ) , 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 
 	 	 	 	 	 	 D I V I D E ( [ Q t y ] , [ Q t y H e l d B e f o r e S a l e ] ) * ( [ C B B u y T o D a t e R p t 1 ]   -    
 	 	 	 	 	 	 	 C A L C U L A T E ( S U M X ( T r a n s ,   D I V I D E ( [ Q t y ] , [ Q t y H e l d B e f o r e S a l e ] ) * ( [ C B B u y T o D a t e R p t 1 ] ) ) ,   A L L E X C E P T ( T r a n s ,   T r a n s [ A c c o u n t ] ,   T r a n s [ S y m b o l ] ,   T r a n s [ C B C y c l e N o ] ) ,   T r a n s [ S e l l N o ] = 1 )  
 	 	 	 	 	 	     -   C A L C U L A T E ( S U M X ( T r a n s ,   D I V I D E ( [ Q t y ] , [ Q t y H e l d B e f o r e S a l e ] ) * ( [ C B B u y T o D a t e R p t 1 ] -   C A L C U L A T E ( S U M X ( T r a n s ,   D I V I D E ( [ Q t y ] , [ Q t y H e l d B e f o r e S a l e ] ) * ( [ C B B u y T o D a t e R p t 1 ] ) ) ,   A L L E X C E P T ( T r a n s ,   T r a n s [ A c c o u n t ] ,   T r a n s [ S y m b o l ] ,   T r a n s [ C B C y c l e N o ] ) ,   T r a n s [ S e l l N o ] = 1 ) ) )  
 	 	 	 	 	 	 	 	 ,   A L L E X C E P T ( T r a n s ,   T r a n s [ A c c o u n t ] ,   T r a n s [ S y m b o l ] ,   T r a n s [ C B C y c l e N o ] ) ,   T r a n s [ S e l l N o ] = 2  
 	 	 	 	 	 	 	 )  
 	 	 	 	 	 	     -   C A L C U L A T E ( S U M X ( T r a n s ,    
 	 	 	 	 	 	 	 	 	 	 	 D I V I D E ( [ Q t y ] , [ Q t y H e l d B e f o r e S a l e ] ) * ( [ C B B u y T o D a t e R p t 1 ]   -    
 	 	 	 	 	 	 	 	 	 	 	 	 	 C A L C U L A T E ( S U M X ( T r a n s ,   D I V I D E ( [ Q t y ] , [ Q t y H e l d B e f o r e S a l e ] ) * ( [ C B B u y T o D a t e R p t 1 ] ) ) ,   A L L E X C E P T ( T r a n s ,   T r a n s [ A c c o u n t ] ,   T r a n s [ S y m b o l ] ,   T r a n s [ C B C y c l e N o ] ) ,   T r a n s [ S e l l N o ] = 1 )  
 	 	 	 	 	 	 	 	 	 	 	 	     -   C A L C U L A T E ( S U M X ( T r a n s ,   D I V I D E ( [ Q t y ] , [ Q t y H e l d B e f o r e S a l e ] ) * ( [ C B B u y T o D a t e R p t 1 ] -   C A L C U L A T E ( S U M X ( T r a n s ,   D I V I D E ( [ Q t y ] , [ Q t y H e l d B e f o r e S a l e ] ) * ( [ C B B u y T o D a t e R p t 1 ] ) ) ,   A L L E X C E P T ( T r a n s ,   T r a n s [ A c c o u n t ] ,   T r a n s [ S y m b o l ] ,   T r a n s [ C B C y c l e N o ] ) ,   T r a n s [ S e l l N o ] = 1 ) ) )  
 	 	 	 	 	 	 	 	 	 	 	 	 	 	 ,   A L L E X C E P T ( T r a n s ,   T r a n s [ A c c o u n t ] ,   T r a n s [ S y m b o l ] ,   T r a n s [ C B C y c l e N o ] ) ,   T r a n s [ S e l l N o ] = 2  
 	 	 	 	 	 	 	 	 	 	 	 	 	 )  
 	 	 	 	 	 	 	 	 	 	 	 ) 	      
 	 	 	 	 	 	 	 	 	 	     )  
 	 	 	 	 	 	 	 	 ,   A L L E X C E P T ( T r a n s ,   T r a n s [ A c c o u n t ] ,   T r a n s [ S y m b o l ] ,   T r a n s [ C B C y c l e N o ] ) ,   T r a n s [ S e l l N o ] = 3  
 	 	 	 	 	 	 	 )  
 	 	 	 	 	 	   )  
 	 	 	 	 	     )  
 	 	 	 ,   A L L E X C E P T ( T r a n s ,   T r a n s [ A c c o u n t ] ,   T r a n s [ S y m b o l ] ,   T r a n s [ C B C y c l e N o ] ) ,   T r a n s [ S e l l N o ] = 4  
 	 	 )  
 	 )  
 ,   - 1 0 0 0 0 0 0 0  
 )  
 ) ) ) ) < / E x p r e s s i o n > < / S o u r c e > < / K e y C o l u m n > < / K e y C o l u m n s > < / A t t r i b u t e > < A t t r i b u t e > < A t t r i b u t e I D > C a l c u l a t e d C o l u m n 2   2 < / A t t r i b u t e I D > < K e y C o l u m n s > < K e y C o l u m n > < D a t a T y p e > E m p t y < / D a t a T y p e > < S o u r c e   x s i : t y p e = " d d l 2 0 0 _ 2 0 0 : E x p r e s s i o n B i n d i n g " > < E x p r e s s i o n > I F ( R E L A T E D ( T r a n s T y p e [ B o o k V a l u e S i g n ] ) = 0 ,   0  
   ,   I F ( [ C o s t B a s i s O v e r r i d e ] & l t ; & g t ; 0 ,   [ C o s t B a s i s O v e r r i d e ] * R E L A T E D ( T r a n s T y p e [ B o o k V a l u e S i g n ] )   *   [ E x c h R a t e 2 ]  
       ,   I F ( R E L A T E D ( T r a n s T y p e [ B o o k V a l u e S i g n ] ) = 1 ,   [ T o t a l A m n t R p t 2 ] ,   I F ( R E L A T E D ( T r a n s T y p e [ D i s t r i b R e t u r n O f C a p i t a l F l a g ] ) = 1 ,   ( - 1 )   *   [ T o t a l A m n t R p t 2 ]  
       ,   ( - 1 )   *  
 S W I T C H ( [ S e l l N o ]  
 ,   0 ,   0  
 ,   1 ,   D I V I D E ( [ Q t y ] , [ Q t y H e l d B e f o r e S a l e ] ) * ( [ C B B u y T o D a t e R p t 2 ] )  
 ,   2 ,   D I V I D E ( [ Q t y ] , [ Q t y H e l d B e f o r e S a l e ] ) * ( [ C B B u y T o D a t e R p t 2 ]   -   C A L C U L A T E ( S U M X ( T r a n s ,   D I V I D E ( [ Q t y ] , [ Q t y H e l d B e f o r e S a l e ] ) * ( [ C B B u y T o D a t e R p t 2 ] ) ) ,   A L L E X C E P T ( T r a n s ,   T r a n s [ A c c o u n t ] ,   T r a n s [ S y m b o l ] ,   T r a n s [ C B C y c l e N o ] ) ,   T r a n s [ S e l l N o ] = 1 ) )  
 ,   3 ,   D I V I D E ( [ Q t y ] , [ Q t y H e l d B e f o r e S a l e ] ) * ( [ C B B u y T o D a t e R p t 2 ]   -    
 	 	 C A L C U L A T E ( S U M X ( T r a n s ,   D I V I D E ( [ Q t y ] , [ Q t y H e l d B e f o r e S a l e ] ) * ( [ C B B u y T o D a t e R p t 2 ] ) ) ,   A L L E X C E P T ( T r a n s ,   T r a n s [ A c c o u n t ] ,   T r a n s [ S y m b o l ] ,   T r a n s [ C B C y c l e N o ] ) ,   T r a n s [ S e l l N o ] = 1 )  
 	     -   C A L C U L A T E ( S U M X ( T r a n s ,   D I V I D E ( [ Q t y ] , [ Q t y H e l d B e f o r e S a l e ] ) * ( [ C B B u y T o D a t e R p t 2 ] -   C A L C U L A T E ( S U M X ( T r a n s ,   D I V I D E ( [ Q t y ] , [ Q t y H e l d B e f o r e S a l e ] ) * ( [ C B B u y T o D a t e R p t 2 ] ) ) ,   A L L E X C E P T ( T r a n s ,   T r a n s [ A c c o u n t ] ,   T r a n s [ S y m b o l ] ,   T r a n s [ C B C y c l e N o ] ) ,   T r a n s [ S e l l N o ] = 1 ) ) )  
 	 	 	 ,   A L L E X C E P T ( T r a n s ,   T r a n s [ A c c o u n t ] ,   T r a n s [ S y m b o l ] ,   T r a n s [ C B C y c l e N o ] ) ,   T r a n s [ S e l l N o ] = 2  
 	 	 )  
 	   )  
 ,   4 ,   D I V I D E ( [ Q t y ] , [ Q t y H e l d B e f o r e S a l e ] ) * ( [ C B B u y T o D a t e R p t 2 ]   -    
 	 	 C A L C U L A T E ( S U M X ( T r a n s ,   D I V I D E ( [ Q t y ] , [ Q t y H e l d B e f o r e S a l e ] ) * ( [ C B B u y T o D a t e R p t 2 ] ) ) ,   A L L E X C E P T ( T r a n s ,   T r a n s [ A c c o u n t ] ,   T r a n s [ S y m b o l ] ,   T r a n s [ C B C y c l e N o ] ) ,   T r a n s [ S e l l N o ] = 1 )  
 	     -   C A L C U L A T E ( S U M X ( T r a n s ,   D I V I D E ( [ Q t y ] , [ Q t y H e l d B e f o r e S a l e ] ) * ( [ C B B u y T o D a t e R p t 2 ] -   C A L C U L A T E ( S U M X ( T r a n s ,   D I V I D E ( [ Q t y ] , [ Q t y H e l d B e f o r e S a l e ] ) * ( [ C B B u y T o D a t e R p t 2 ] ) ) ,   A L L E X C E P T ( T r a n s ,   T r a n s [ A c c o u n t ] ,   T r a n s [ S y m b o l ] ,   T r a n s [ C B C y c l e N o ] ) ,   T r a n s [ S e l l N o ] = 1 ) ) )  
 	 	 	 ,   A L L E X C E P T ( T r a n s ,   T r a n s [ A c c o u n t ] ,   T r a n s [ S y m b o l ] ,   T r a n s [ C B C y c l e N o ] ) ,   T r a n s [ S e l l N o ] = 2  
 	 	 )  
 	     -   C A L C U L A T E ( S U M X ( T r a n s ,    
 	 	 	 	 	 	 D I V I D E ( [ Q t y ] , [ Q t y H e l d B e f o r e S a l e ] ) * ( [ C B B u y T o D a t e R p t 2 ]   -    
 	 	 	 	 	 	 	 	 C A L C U L A T E ( S U M X ( T r a n s ,   D I V I D E ( [ Q t y ] , [ Q t y H e l d B e f o r e S a l e ] ) * ( [ C B B u y T o D a t e R p t 2 ] ) ) ,   A L L E X C E P T ( T r a n s ,   T r a n s [ A c c o u n t ] ,   T r a n s [ S y m b o l ] ,   T r a n s [ C B C y c l e N o ] ) ,   T r a n s [ S e l l N o ] = 1 )  
 	 	 	 	 	 	 	     -   C A L C U L A T E ( S U M X ( T r a n s ,   D I V I D E ( [ Q t y ] , [ Q t y H e l d B e f o r e S a l e ] ) * ( [ C B B u y T o D a t e R p t 2 ] -   C A L C U L A T E ( S U M X ( T r a n s , 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 D I V I D E ( [ Q t y ] , [ Q t y H e l d B e f o r e S a l e ] ) * ( [ C B B u y T o D a t e R p t 2 ]   -    
 	 	 C A L C U L A T E ( S U M X ( T r a n s ,   D I V I D E ( [ Q t y ] , [ Q t y H e l d B e f o r e S a l e ] ) * ( [ C B B u y T o D a t e R p t 2 ] ) ) ,   A L L E X C E P T ( T r a n s ,   T r a n s [ A c c o u n t ] ,   T r a n s [ S y m b o l ] ,   T r a n s [ C B C y c l e N o ] ) ,   T r a n s [ S e l l N o ] = 1 )  
 	     -   C A L C U L A T E ( S U M X ( T r a n s ,   D I V I D E ( [ Q t y ] , [ Q t y H e l d B e f o r e S a l e ] ) * ( [ C B B u y T o D a t e R p t 2 ] -   C A L C U L A T E ( S U M X ( T r a n s ,   D I V I D E ( [ Q t y ] , [ Q t y H e l d B e f o r e S a l e ] ) * ( [ C B B u y T o D a t e R p t 2 ] ) ) ,   A L L E X C E P T ( T r a n s ,   T r a n s [ A c c o u n t ] ,   T r a n s [ S y m b o l ] ,   T r a n s [ C B C y c l e N o ] ) ,   T r a n s [ S e l l N o ] = 1 ) ) )  
 	 	 	 ,   A L L E X C E P T ( T r a n s ,   T r a n s [ A c c o u n t ] ,   T r a n s [ S y m b o l ] ,   T r a n s [ C B C y c l e N o ] ) ,   T r a n s [ S e l l N o ] = 2  
 	 	 )  
 	     -   C A L C U L A T E ( S U M X ( T r a n s ,    
 	 	 	 	 	 	 D I V I D E ( [ Q t y ] , [ Q t y H e l d B e f o r e S a l e ] ) * ( [ C B B u y T o D a t e R p t 2 ]   -    
 	 	 	 	 	 	 	 	 C A L C U L A T E ( S U M X ( T r a n s ,   D I V I D E ( [ Q t y ] , [ Q t y H e l d B e f o r e S a l e ] ) * ( [ C B B u y T o D a t e R p t 2 ] ) ) ,   A L L E X C E P T ( T r a n s ,   T r a n s [ A c c o u n t ] ,   T r a n s [ S y m b o l ] ,   T r a n s [ C B C y c l e N o ] ) ,   T r a n s [ S e l l N o ] = 1 )  
 	 	 	 	 	 	 	     -   C A L C U L A T E ( S U M X ( T r a n s ,   D I V I D E ( [ Q t y ] , [ Q t y H e l d B e f o r e S a l e ] ) * ( [ C B B u y T o D a t e R p t 2 ] -   C A L C U L A T E ( S U M X ( T r a n s ,   D I V I D E ( [ Q t y ] , [ Q t y H e l d B e f o r e S a l e ] ) * ( [ C B B u y T o D a t e R p t 2 ] ) ) , 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 
 	 	 	 	 	 	 D I V I D E ( [ Q t y ] , [ Q t y H e l d B e f o r e S a l e ] ) * ( [ C B B u y T o D a t e R p t 2 ]   -    
 	 	 	 	 	 	 	 C A L C U L A T E ( S U M X ( T r a n s ,   D I V I D E ( [ Q t y ] , [ Q t y H e l d B e f o r e S a l e ] ) * ( [ C B B u y T o D a t e R p t 2 ] ) ) ,   A L L E X C E P T ( T r a n s ,   T r a n s [ A c c o u n t ] ,   T r a n s [ S y m b o l ] ,   T r a n s [ C B C y c l e N o ] ) ,   T r a n s [ S e l l N o ] = 1 )  
 	 	 	 	 	 	     -   C A L C U L A T E ( S U M X ( T r a n s ,   D I V I D E ( [ Q t y ] , [ Q t y H e l d B e f o r e S a l e ] ) * ( [ C B B u y T o D a t e R p t 2 ] -   C A L C U L A T E ( S U M X ( T r a n s ,   D I V I D E ( [ Q t y ] , [ Q t y H e l d B e f o r e S a l e ] ) * ( [ C B B u y T o D a t e R p t 2 ] ) ) ,   A L L E X C E P T ( T r a n s ,   T r a n s [ A c c o u n t ] ,   T r a n s [ S y m b o l ] ,   T r a n s [ C B C y c l e N o ] ) ,   T r a n s [ S e l l N o ] = 1 ) ) )  
 	 	 	 	 	 	 	 	 ,   A L L E X C E P T ( T r a n s ,   T r a n s [ A c c o u n t ] ,   T r a n s [ S y m b o l ] ,   T r a n s [ C B C y c l e N o ] ) ,   T r a n s [ S e l l N o ] = 2  
 	 	 	 	 	 	 	 )  
 	 	 	 	 	 	     -   C A L C U L A T E ( S U M X ( T r a n s ,    
 	 	 	 	 	 	 	 	 	 	 	 D I V I D E ( [ Q t y ] , [ Q t y H e l d B e f o r e S a l e ] ) * ( [ C B B u y T o D a t e R p t 2 ]   -    
 	 	 	 	 	 	 	 	 	 	 	 	 	 C A L C U L A T E ( S U M X ( T r a n s ,   D I V I D E ( [ Q t y ] , [ Q t y H e l d B e f o r e S a l e ] ) * ( [ C B B u y T o D a t e R p t 2 ] ) ) ,   A L L E X C E P T ( T r a n s ,   T r a n s [ A c c o u n t ] ,   T r a n s [ S y m b o l ] ,   T r a n s [ C B C y c l e N o ] ) ,   T r a n s [ S e l l N o ] = 1 )  
 	 	 	 	 	 	 	 	 	 	 	 	     -   C A L C U L A T E ( S U M X ( T r a n s ,   D I V I D E ( [ Q t y ] , [ Q t y H e l d B e f o r e S a l e ] ) * ( [ C B B u y T o D a t e R p t 2 ] -   C A L C U L A T E ( S U M X ( T r a n s ,   D I V I D E ( [ Q t y ] , [ Q t y H e l d B e f o r e S a l e ] ) * ( [ C B B u y T o D a t e R p t 2 ] ) ) ,   A L L E X C E P T ( T r a n s ,   T r a n s [ A c c o u n t ] ,   T r a n s [ S y m b o l ] ,   T r a n s [ C B C y c l e N o ] ) ,   T r a n s [ S e l l N o ] = 1 ) ) )  
 	 	 	 	 	 	 	 	 	 	 	 	 	 	 ,   A L L E X C E P T ( T r a n s ,   T r a n s [ A c c o u n t ] ,   T r a n s [ S y m b o l ] ,   T r a n s [ C B C y c l e N o ] ) ,   T r a n s [ S e l l N o ] = 2  
 	 	 	 	 	 	 	 	 	 	 	 	 	 )  
 	 	 	 	 	 	 	 	 	 	 	 ) 	      
 	 	 	 	 	 	 	 	 	 	     )  
 	 	 	 	 	 	 	 	 ,   A L L E X C E P T ( T r a n s ,   T r a n s [ A c c o u n t ] ,   T r a n s [ S y m b o l ] ,   T r a n s [ C B C y c l e N o ] ) ,   T r a n s [ S e l l N o ] = 3  
 	 	 	 	 	 	 	 )  
 	 	 	 	 	 	   )  
 	 	 	 	 	     )  
 	 	 	 ,   A L L E X C E P T ( T r a n s ,   T r a n s [ A c c o u n t ] ,   T r a n s [ S y m b o l ] ,   T r a n s [ C B C y c l e N o ] ) ,   T r a n s [ S e l l N o ] = 4  
 	 	 )  
 	 )  
 ,   - 1 0 0 0 0 0 0 0  
 )  
 ) ) ) ) < / E x p r e s s i o n > < / S o u r c e > < / K e y C o l u m n > < / K e y C o l u m n s > < / A t t r i b u t e > < A t t r i b u t e > < A t t r i b u t e I D > C a l c u l a t e d C o l u m n 2   3 < / A t t r i b u t e I D > < K e y C o l u m n s > < K e y C o l u m n > < D a t a T y p e > E m p t y < / D a t a T y p e > < S o u r c e   x s i : t y p e = " d d l 2 0 0 _ 2 0 0 : E x p r e s s i o n B i n d i n g " > < E x p r e s s i o n > I F ( R E L A T E D ( T r a n s T y p e [ B o o k V a l u e S i g n ] ) = 0 ,   0  
   ,   I F ( [ C o s t B a s i s O v e r r i d e ] & l t ; & g t ; 0 ,   [ C o s t B a s i s O v e r r i d e ] * R E L A T E D ( T r a n s T y p e [ B o o k V a l u e S i g n ] )   *   [ E x c h R a t e 3 ]  
       ,   I F ( R E L A T E D ( T r a n s T y p e [ B o o k V a l u e S i g n ] ) = 1 ,   [ T o t a l A m n t R p t 3 ] ,   I F ( R E L A T E D ( T r a n s T y p e [ D i s t r i b R e t u r n O f C a p i t a l F l a g ] ) = 1 ,   ( - 1 )   *   [ T o t a l A m n t R p t 3 ]  
       ,   ( - 1 )   *  
 S W I T C H ( [ S e l l N o ]  
 ,   0 ,   0  
 ,   1 ,   D I V I D E ( [ Q t y ] , [ Q t y H e l d B e f o r e S a l e ] ) * ( [ C B B u y T o D a t e R p t 3 ] )  
 ,   2 ,   D I V I D E ( [ Q t y ] , [ Q t y H e l d B e f o r e S a l e ] ) * ( [ C B B u y T o D a t e R p t 3 ]   -   C A L C U L A T E ( S U M X ( T r a n s ,   I F ( [ C o s t B a s i s O v e r r i d e ] & l t ; & g t ; 0 ,   [ C o s t B a s i s O v e r r i d e ]   *   [ E x c h R a t e 3 ] ,   D I V I D E ( [ Q t y ] , [ Q t y H e l d B e f o r e S a l e ] ) * ( [ C B B u y T o D a t e R p t 3 ] ) ) ) ,   A L L E X C E P T ( T r a n s ,   T r a n s [ A c c o u n t ] ,   T r a n s [ S y m b o l ] ,   T r a n s [ C B C y c l e N o ] ) ,   T r a n s [ S e l l N o ] = 1 ) )  
 ,   3 , 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  4 , 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  5 ,   D I V I D E ( [ Q t y ] , [ Q t y H e l d B e f o r e S a l e ] ) * ( [ C B B u y T o D a t e R p t 3 ]   -    
 	 	 C A L C U L A T E ( S U M X ( T r a n s ,   I F ( [ C o s t B a s i s O v e r r i d e ] & l t ; & g t ; 0 ,   [ C o s t B a s i s O v e r r i d e ]   *   [ E x c h R a t e 3 ] ,   D I V I D E ( [ Q t y ] , [ Q t y H e l d B e f o r e S a l e ] ) * ( [ C B B u y T o D a t e R p t 3 ] ) ) ) ,   A L L E X C E P T ( T r a n s ,   T r a n s [ A c c o u n t ] ,   T r a n s [ S y m b o l ] ,   T r a n s [ C B C y c l e N o ] ) ,   T r a n s [ S e l l N o ] = 1 ) 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 A L L E X C E P T ( T r a n s ,   T r a n s [ A c c o u n t ] ,   T r a n s [ S y m b o l ] ,   T r a n s [ C B C y c l e N o ] ) ,   T r a n s [ S e l l N o ] = 2  
 	 	 )  
 	     -   C A L C U L A T E ( S U M X ( T r a n s ,   I F ( [ C o s t B a s i s O v e r r i d e ] & l t ; & g t ; 0 ,   [ C o s t B a s i s O v e r r i d e ]   *   [ E x c h R a t e 3 ] ,      
 	 	 	 	 	 	 D I V I D E ( [ Q t y ] , [ Q t y H e l d B e f o r e S a l e ] ) * ( [ C B B u y T o D a t e R p t 3 ]   -    
 	 	 	 	 	 	 	 	 C A L C U L A T E ( S U M X ( T r a n s ,   I F ( [ C o s t B a s i s O v e r r i d e ] & l t ; & g t ; 0 ,   [ C o s t B a s i s O v e r r i d e ]   *   [ E x c h R a t e 3 ] ,   D I V I D E ( [ Q t y ] , [ Q t y H e l d B e f o r e S a l e ] ) * ( [ C B B u y T o D a t e R p t 3 ] ) ) ) ,   A L L E X C E P T ( T r a n s ,   T r a n s [ A c c o u n t ] ,   T r a n s [ S y m b o l ] ,   T r a n s [ C B C y c l e N o ] ) ,   T r a n s [ S e l l N o ] = 1 ) 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 A L L E X C E P T ( T r a n s ,   T r a n s [ A c c o u n t ] ,   T r a n s [ S y m b o l ] ,   T r a n s [ C B C y c l e N o ] ) ,   T r a n s [ S e l l N o ] = 2  
 	 	 	 	 	 	 	 	 )  
 	 	 	 	 	 	 ) 	     )  
 	 	 	 	 	     )  
 	 	 	 ,   A L L E X C E P T ( T r a n s ,   T r a n s [ A c c o u n t ] ,   T r a n s [ S y m b o l ] ,   T r a n s [ C B C y c l e N o ] ) ,   T r a n s [ S e l l N o ] = 3  
 	         )  
 	     -   C A L C U L A T E ( S U M X ( T r a n s ,   I F ( [ C o s t B a s i s O v e r r i d e ] & l t ; & g t ; 0 ,   [ C o s t B a s i s O v e r r i d e ]   *   [ E x c h R a t e 3 ] ,    
 	 	 	 	 	 	 D I V I D E ( [ Q t y ] , [ Q t y H e l d B e f o r e S a l e ] ) * ( [ C B B u y T o D a t e R p t 3 ]   -    
 	 	 	 	 	 	 	 C A L C U L A T E ( S U M X ( T r a n s ,   I F ( [ C o s t B a s i s O v e r r i d e ] & l t ; & g t ; 0 ,   [ C o s t B a s i s O v e r r i d e ]   *   [ E x c h R a t e 3 ] ,   D I V I D E ( [ Q t y ] , [ Q t y H e l d B e f o r e S a l e ] ) * ( [ C B B u y T o D a t e R p t 3 ] ) ) ) ,   A L L E X C E P T ( T r a n s ,   T r a n s [ A c c o u n t ] ,   T r a n s [ S y m b o l ] ,   T r a n s [ C B C y c l e N o ] ) ,   T r a n s [ S e l l N o ] = 1 ) 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 A L L E X C E P T ( T r a n s ,   T r a n s [ A c c o u n t ] ,   T r a n s [ S y m b o l ] ,   T r a n s [ C B C y c l e N o ] ) ,   T r a n s [ S e l l N o ] = 2  
 	 	 	 	 	 	 	 )  
 	 	 	 	 	 	     -   C A L C U L A T E ( S U M X ( T r a n s ,   I F ( [ C o s t B a s i s O v e r r i d e ] & l t ; & g t ; 0 ,   [ C o s t B a s i s O v e r r i d e ]   *   [ E x c h R a t e 3 ] ,    
 	 	 	 	 	 	 	 	 	 	 	 D I V I D E ( [ Q t y ] , [ Q t y H e l d B e f o r e S a l e ] ) * ( [ C B B u y T o D a t e R p t 3 ]   -    
 	 	 	 	 	 	 	 	 	 	 	 	 	 C A L C U L A T E ( S U M X ( T r a n s ,   I F ( [ C o s t B a s i s O v e r r i d e ] & l t ; & g t ; 0 ,   [ C o s t B a s i s O v e r r i d e ]   *   [ E x c h R a t e 3 ] ,   D I V I D E ( [ Q t y ] , [ Q t y H e l d B e f o r e S a l e ] ) * ( [ C B B u y T o D a t e R p t 3 ] ) ) ) ,   A L L E X C E P T ( T r a n s ,   T r a n s [ A c c o u n t ] ,   T r a n s [ S y m b o l ] ,   T r a n s [ C B C y c l e N o ] ) ,   T r a n s [ S e l l N o ] = 1 )  
 	 	 	 	 	 	 	 	 	 	 	 	     -   C A L C U L A T E ( S U M X ( T r a n s ,   I F ( [ C o s t B a s i s O v e r r i d e ] & l t ; & g t ; 0 ,   [ C o s t B a s i s O v e r r i d e ]   *   [ E x c h R a t e 3 ] ,   D I V I D E ( [ Q t y ] , [ Q t y H e l d B e f o r e S a l e ] ) * ( [ C B B u y T o D a t e R p t 3 ] -   C A L C U L A T E ( S U M X ( T r a n s ,   I F ( [ C o s t B a s i s O v e r r i d e ] & l t ; & g t ; 0 ,   [ C o s t B a s i s O v e r r i d e ]   *   [ E x c h R a t e 3 ] ,   D I V I D E ( [ Q t y ] , [ Q t y H e l d B e f o r e S a l e ] ) * ( [ C B B u y T o D a t e R p t 3 ] ) ) ) ,   A L L E X C E P T ( T r a n s ,   T r a n s [ A c c o u n t ] ,   T r a n s [ S y m b o l ] ,   T r a n s [ C B C y c l e N o ] ) ,   T r a n s [ S e l l N o ] = 1 ) ) ) )  
 	 	 	 	 	 	 	 	 	 	 	 	 	 	 ,   A L L E X C E P T ( T r a n s ,   T r a n s [ A c c o u n t ] ,   T r a n s [ S y m b o l ] ,   T r a n s [ C B C y c l e N o ] ) ,   T r a n s [ S e l l N o ] = 2  
 	 	 	 	 	 	 	 	 	 	 	 	 	 )  
 	 	 	 	 	 	 	 	 	 	 	 ) 	     ) 	      
 	 	 	 	 	 	 	 	 	 	     )  
 	 	 	 	 	 	 	 	 ,   A L L E X C E P T ( T r a n s ,   T r a n s [ A c c o u n t ] ,   T r a n s [ S y m b o l ] ,   T r a n s [ C B C y c l e N o ] ) ,   T r a n s [ S e l l N o ] = 3  
 	 	 	 	 	 	 	 )  
 	 	 	 	 	 	   )         )  
 	 	 	 	 	     )  
 	 	 	 ,   A L L E X C E P T ( T r a n s ,   T r a n s [ A c c o u n t ] ,   T r a n s [ S y m b o l ] ,   T r a n s [ C B C y c l e N o ] ) ,   T r a n s [ S e l l N o ] = 4  
 	 	 )  
 	 )  
 ,   - 1 0 0 0 0 0 0 0  
 )  
 ) ) ) ) < / E x p r e s s i o n > < / S o u r c e > < / K e y C o l u m n > < / K e y C o l u m n s > < / A t t r i b u t e > < / A t t r i b u t e s > < d d l 2 0 0 _ 2 0 0 : S h a r e D i m e n s i o n S t o r a g e > S h a r e d < / d d l 2 0 0 _ 2 0 0 : S h a r e D i m e n s i o n S t o r a g e > < / D i m e n s i o n > < D i m e n s i o n   x s i : t y p e = " R e f e r e n c e M e a s u r e G r o u p D i m e n s i o n " > < C u b e D i m e n s i o n I D > T r a n s T y p e < / C u b e D i m e n s i o n I D > < A t t r i b u t e s > < A t t r i b u t e > < A t t r i b u t e I D > T r a n s T y p e < / A t t r i b u t e I D > < K e y C o l u m n s > < K e y C o l u m n > < D a t a T y p e > W C h a r < / D a t a T y p e > < N u l l P r o c e s s i n g > E r r o r < / N u l l P r o c e s s i n g > < / K e y C o l u m n > < / K e y C o l u m n s > < T y p e > G r a n u l a r i t y < / T y p e > < / A t t r i b u t e > < A t t r i b u t e > < A t t r i b u t e I D > I g n o r e Q t y F l a g < / A t t r i b u t e I D > < K e y C o l u m n s > < K e y C o l u m n > < D a t a T y p e > B i g I n t < / D a t a T y p e > < N u l l P r o c e s s i n g > P r e s e r v e < / N u l l P r o c e s s i n g > < / K e y C o l u m n > < / K e y C o l u m n s > < / A t t r i b u t e > < A t t r i b u t e > < A t t r i b u t e I D > T r a n s F e e S i g n < / A t t r i b u t e I D > < K e y C o l u m n s > < K e y C o l u m n > < D a t a T y p e > B i g I n t < / D a t a T y p e > < N u l l P r o c e s s i n g > P r e s e r v e < / N u l l P r o c e s s i n g > < / K e y C o l u m n > < / K e y C o l u m n s > < / A t t r i b u t e > < A t t r i b u t e > < A t t r i b u t e I D > C a s h A m n t S i g n < / A t t r i b u t e I D > < K e y C o l u m n s > < K e y C o l u m n > < D a t a T y p e > B i g I n t < / D a t a T y p e > < N u l l P r o c e s s i n g > P r e s e r v e < / N u l l P r o c e s s i n g > < / K e y C o l u m n > < / K e y C o l u m n s > < / A t t r i b u t e > < A t t r i b u t e > < A t t r i b u t e I D > B o o k V a l u e S i g n < / A t t r i b u t e I D > < K e y C o l u m n s > < K e y C o l u m n > < D a t a T y p e > B i g I n t < / D a t a T y p e > < N u l l P r o c e s s i n g > P r e s e r v e < / N u l l P r o c e s s i n g > < / K e y C o l u m n > < / K e y C o l u m n s > < / A t t r i b u t e > < A t t r i b u t e > < A t t r i b u t e I D > Q t y S i g n < / A t t r i b u t e I D > < K e y C o l u m n s > < K e y C o l u m n > < D a t a T y p e > B i g I n t < / D a t a T y p e > < N u l l P r o c e s s i n g > P r e s e r v e < / N u l l P r o c e s s i n g > < / K e y C o l u m n > < / K e y C o l u m n s > < / A t t r i b u t e > < A t t r i b u t e > < A t t r i b u t e I D > D i s t r i b R e t u r n O f C a p i t a l F l a g < / A t t r i b u t e I D > < K e y C o l u m n s > < K e y C o l u m n > < D a t a T y p e > B i g I n t < / D a t a T y p e > < N u l l P r o c e s s i n g > P r e s e r v e < / N u l l P r o c e s s i n g > < / K e y C o l u m n > < / K e y C o l u m n s > < / A t t r i b u t e > < A t t r i b u t e > < A t t r i b u t e I D > D i s t r i b C a p G a i n R e i n v s t d F l a g < / A t t r i b u t e I D > < K e y C o l u m n s > < K e y C o l u m n > < D a t a T y p e > B i g I n t < / D a t a T y p e > < N u l l P r o c e s s i n g > P r e s e r v e < / N u l l P r o c e s s i n g > < / K e y C o l u m n > < / K e y C o l u m n s > < / A t t r i b u t e > < A t t r i b u t e > < A t t r i b u t e I D > D i v i d e n d F l a g < / A t t r i b u t e I D > < K e y C o l u m n s > < K e y C o l u m n > < D a t a T y p e > B i g I n t < / D a t a T y p e > < N u l l P r o c e s s i n g > P r e s e r v e < / N u l l P r o c e s s i n g > < / K e y C o l u m n > < / K e y C o l u m n s > < / A t t r i b u t e > < A t t r i b u t e > < A t t r i b u t e I D > D e p o s i t T r a n s S i g n < / A t t r i b u t e I D > < K e y C o l u m n s > < K e y C o l u m n > < D a t a T y p e > B i g I n t < / D a t a T y p e > < N u l l P r o c e s s i n g > P r e s e r v e < / N u l l P r o c e s s i n g > < / K e y C o l u m n > < / K e y C o l u m n s > < / A t t r i b u t e > < A t t r i b u t e > < A t t r i b u t e I D > C a s h I m p a c t S i g n < / A t t r i b u t e I D > < K e y C o l u m n s > < K e y C o l u m n > < D a t a T y p e > B i g I n t < / D a t a T y p e > < N u l l P r o c e s s i n g > P r e s e r v e < / N u l l P r o c e s s i n g > < / K e y C o l u m n > < / K e y C o l u m n s > < / A t t r i b u t e > < A t t r i b u t e > < A t t r i b u t e I D > S e l l F l a g < / A t t r i b u t e I D > < K e y C o l u m n s > < K e y C o l u m n > < D a t a T y p e > B i g I n t < / D a t a T y p e > < N u l l P r o c e s s i n g > P r e s e r v e < / N u l l P r o c e s s i n g > < / K e y C o l u m n > < / K e y C o l u m n s > < / A t t r i b u t e > < A t t r i b u t e > < A t t r i b u t e I D > W i t h h o l d i n g T a x F l a g < / A t t r i b u t e I D > < K e y C o l u m n s > < K e y C o l u m n > < D a t a T y p e > B i g I n t < / D a t a T y p e > < N u l l P r o c e s s i n g > P r e s e r v e < / N u l l P r o c e s s i n g > < / K e y C o l u m n > < / K e y C o l u m n s > < / A t t r i b u t e > < A t t r i b u t e > < A t t r i b u t e I D > F e e F l a g < / A t t r i b u t e I D > < K e y C o l u m n s > < K e y C o l u m n > < D a t a T y p e > B i g I n t < / D a t a T y p e > < N u l l P r o c e s s i n g > P r e s e r v e < / N u l l P r o c e s s i n g > < / K e y C o l u m n > < / K e y C o l u m n s > < / A t t r i b u t e > < A t t r i b u t e > < A t t r i b u t e I D > E x t e r n a l I m p a c t S y m b o l S i g n < / A t t r i b u t e I D > < K e y C o l u m n s > < K e y C o l u m n > < D a t a T y p e > B i g I n t < / D a t a T y p e > < N u l l P r o c e s s i n g > P r e s e r v e < / N u l l P r o c e s s i n g > < / K e y C o l u m n > < / K e y C o l u m n s > < / A t t r i b u t e > < A t t r i b u t e > < A t t r i b u t e I D > E x t e r n a l I m p a c t P o r t f o l i o S i g n < / A t t r i b u t e I D > < K e y C o l u m n s > < K e y C o l u m n > < D a t a T y p e > B i g I n t < / D a t a T y p e > < N u l l P r o c e s s i n g > P r e s e r v e < / N u l l P r o c e s s i n g > < / K e y C o l u m n > < / K e y C o l u m n s > < / A t t r i b u t e > < A t t r i b u t e > < A t t r i b u t e I D > E x t e r n a l I m p a c t P o r t f o l i o S i g n 2 < / A t t r i b u t e I D > < K e y C o l u m n s > < K e y C o l u m n > < D a t a T y p e > B i g I n t < / D a t a T y p e > < N u l l P r o c e s s i n g > P r e s e r v e < / N u l l P r o c e s s i n g > < / K e y C o l u m n > < / K e y C o l u m n s > < / A t t r i b u t e > < A t t r i b u t e > < A t t r i b u t e I D > S h o w F o r S a l e s R e p o r t < / A t t r i b u t e I D > < K e y C o l u m n s > < K e y C o l u m n > < D a t a T y p e > W C h a r < / D a t a T y p e > < N u l l P r o c e s s i n g > P r e s e r v e < / N u l l P r o c e s s i n g > < / K e y C o l u m n > < / K e y C o l u m n s > < / A t t r i b u t e > < A t t r i b u t e > < A t t r i b u t e I D > T r a n s T y p e G r o u p < / A t t r i b u t e I D > < K e y C o l u m n s > < K e y C o l u m n > < D a t a T y p e > W C h a r < / D a t a T y p e > < N u l l P r o c e s s i n g > P r e s e r v e < / N u l l P r o c e s s i n g > < / K e y C o l u m n > < / K e y C o l u m n s > < / A t t r i b u t e > < A t t r i b u t e > < A t t r i b u t e I D > T r a n s D e s c r i p t i o n < / A t t r i b u t e I D > < K e y C o l u m n s > < K e y C o l u m n > < D a t a T y p e > W C h a r < / D a t a T y p e > < N u l l P r o c e s s i n g > P r e s e r v e < / N u l l P r o c e s s i n g > < / K e y C o l u m n > < / K e y C o l u m n s > < / A t t r i b u t e > < A t t r i b u t e > < A t t r i b u t e I D > C a s h F l a g < / A t t r i b u t e I D > < K e y C o l u m n s > < K e y C o l u m n > < D a t a T y p e > B i g I n t < / D a t a T y p e > < N u l l P r o c e s s i n g > P r e s e r v e < / N u l l P r o c e s s i n g > < / K e y C o l u m n > < / K e y C o l u m n s > < / A t t r i b u t e > < A t t r i b u t e > < A t t r i b u t e I D > E x c h R a t e F l a g < / A t t r i b u t e I D > < K e y C o l u m n s > < K e y C o l u m n > < D a t a T y p e > B i g I n t < / 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A t t r i b u t e I D > C a l c u l a t e d C o l u m n 1 < / A t t r i b u t e I D > < K e y C o l u m n s > < K e y C o l u m n > < D a t a T y p e > E m p t y < / D a t a T y p e > < S o u r c e   x s i : t y p e = " d d l 2 0 0 _ 2 0 0 : E x p r e s s i o n B i n d i n g " > < E x p r e s s i o n > I F ( C A L C U L A T E ( V A L U E S ( C o n f i g [ T r a c k C a s h ] ) ) = " Y e s " , [ E x t e r n a l I m p a c t P o r t f o l i o S i g n ] , [ E x t e r n a l I m p a c t P o r t f o l i o S i g n 2 ] ) < / E x p r e s s i o n > < / S o u r c e > < / K e y C o l u m n > < / K e y C o l u m n s > < / A t t r i b u t e > < / A t t r i b u t e s > < I n t e r m e d i a t e C u b e D i m e n s i o n I D > T r a n s < / I n t e r m e d i a t e C u b e D i m e n s i o n I D > < I n t e r m e d i a t e G r a n u l a r i t y A t t r i b u t e I D > T r a n s T y p e < / I n t e r m e d i a t e G r a n u l a r i t y A t t r i b u t e I D > < M a t e r i a l i z a t i o n > R e g u l a r < / M a t e r i a l i z a t i o n > < d d l 3 0 0 : R e l a t i o n s h i p I D > b 9 d c 5 2 e e - 3 5 9 2 - 4 e 1 0 - 9 6 8 2 - 6 d a 0 a 2 f 3 5 d 1 3 < / d d l 3 0 0 : R e l a t i o n s h i p I D > < / D i m e n s i o n > < D i m e n s i o n   x s i : t y p e = " R e f e r e n c e M e a s u r e G r o u p D i m e n s i o n " > < C u b e D i m e n s i o n I D > A c c o u n t < / C u b e D i m e n s i o n I D > < A t t r i b u t e s > < A t t r i b u t e > < A t t r i b u t e I D > A c c o u n t < / A t t r i b u t e I D > < K e y C o l u m n s > < K e y C o l u m n > < D a t a T y p e > W C h a r < / D a t a T y p e > < N u l l P r o c e s s i n g > E r r o r < / N u l l P r o c e s s i n g > < / K e y C o l u m n > < / K e y C o l u m n s > < T y p e > G r a n u l a r i t y < / T y p e > < / A t t r i b u t e > < A t t r i b u t e > < A t t r i b u t e I D > P o r t f o l i o < / A t t r i b u t e I D > < K e y C o l u m n s > < K e y C o l u m n > < D a t a T y p e > W C h a r < / D a t a T y p e > < N u l l P r o c e s s i n g > P r e s e r v e < / N u l l P r o c e s s i n g > < / K e y C o l u m n > < / K e y C o l u m n s > < / A t t r i b u t e > < A t t r i b u t e > < A t t r i b u t e I D > T a x < / A t t r i b u t e I D > < K e y C o l u m n s > < K e y C o l u m n > < D a t a T y p e > W C h a r < / D a t a T y p e > < N u l l P r o c e s s i n g > P r e s e r v e < / N u l l P r o c e s s i n g > < / K e y C o l u m n > < / K e y C o l u m n s > < / A t t r i b u t e > < A t t r i b u t e > < A t t r i b u t e I D > C u r r e n c y < / A t t r i b u t e I D > < K e y C o l u m n s > < K e y C o l u m n > < D a t a T y p e > W C h a r < / D a t a T y p e > < N u l l P r o c e s s i n g > P r e s e r v e < / N u l l P r o c e s s i n g > < / K e y C o l u m n > < / K e y C o l u m n s > < / A t t r i b u t e > < A t t r i b u t e > < A t t r i b u t e I D > A c t i v e < / A t t r i b u t e I D > < K e y C o l u m n s > < K e y C o l u m n > < D a t a T y p e > W C h a r < / D a t a T y p e > < N u l l P r o c e s s i n g > P r e s e r v e < / N u l l P r o c e s s i n g > < / K e y C o l u m n > < / K e y C o l u m n s > < / A t t r i b u t e > < A t t r i b u t e > < A t t r i b u t e I D > A c c o u n t   G r o u p   1 < / A t t r i b u t e I D > < K e y C o l u m n s > < K e y C o l u m n > < D a t a T y p e > W C h a r < / D a t a T y p e > < N u l l P r o c e s s i n g > P r e s e r v e < / N u l l P r o c e s s i n g > < / K e y C o l u m n > < / K e y C o l u m n s > < / A t t r i b u t e > < A t t r i b u t e > < A t t r i b u t e I D > A c c o u n t   G r o u p   2 < / A t t r i b u t e I D > < K e y C o l u m n s > < K e y C o l u m n > < D a t a T y p e > W C h a r < / D a t a T y p e > < N u l l P r o c e s s i n g > P r e s e r v e < / N u l l P r o c e s s i n g > < / K e y C o l u m n > < / K e y C o l u m n s > < / A t t r i b u t e > < A t t r i b u t e > < A t t r i b u t e I D > A c c o u n t   G r o u p   3 < / A t t r i b u t e I D > < K e y C o l u m n s > < K e y C o l u m n > < D a t a T y p e > W C h a r < / D a t a T y p e > < N u l l P r o c e s s i n g > P r e s e r v e < / N u l l P r o c e s s i n g > < / K e y C o l u m n > < / K e y C o l u m n s > < / A t t r i b u t e > < A t t r i b u t e > < A t t r i b u t e I D > C a l c   W H T < / A t t r i b u t e I D > < K e y C o l u m n s > < K e y C o l u m n > < D a t a T y p e > W C h a r < / D a t a T y p e > < N u l l P r o c e s s i n g > P r e s e r v e < / N u l l P r o c e s s i n g > < / K e y C o l u m n > < / K e y C o l u m n s > < / A t t r i b u t e > < A t t r i b u t e > < A t t r i b u t e I D > D R I P < / 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 T r a n s < / I n t e r m e d i a t e C u b e D i m e n s i o n I D > < I n t e r m e d i a t e G r a n u l a r i t y A t t r i b u t e I D > A c c o u n t < / I n t e r m e d i a t e G r a n u l a r i t y A t t r i b u t e I D > < M a t e r i a l i z a t i o n > R e g u l a r < / M a t e r i a l i z a t i o n > < d d l 3 0 0 : R e l a t i o n s h i p I D > 8 3 9 2 8 7 f c - 4 1 2 e - 4 5 4 2 - a 8 2 1 - 2 e 5 1 2 6 c 1 d c c 1 < / d d l 3 0 0 : R e l a t i o n s h i p I D > < / D i m e n s i o n > < D i m e n s i o n   x s i : t y p e = " R e f e r e n c e M e a s u r e G r o u p D i m e n s i o n " > < C u b e D i m e n s i o n I D > D a t e s _ 8 a 8 f 1 5 e 7 - 7 a 5 1 - 4 c 5 c - b 6 5 7 - a f 2 6 6 f 2 0 6 a 1 1 < / C u b e D i m e n s i o n I D > < A t t r i b u t e s > < A t t r i b u t e > < A t t r i b u t e I D > R o w N u m b e r < / A t t r i b u t e I D > < K e y C o l u m n s > < K e y C o l u m n > < D a t a T y p e > I n t e g e r < / D a t a T y p e > < D a t a S i z e > 4 < / D a t a S i z e > < N u l l P r o c e s s i n g > E r r o r < / N u l l P r o c e s s i n g > < S o u r c e   x s i : t y p e = " d d l 2 0 0 _ 2 0 0 : R o w N u m b e r B i n d i n g "   / > < / K e y C o l u m n > < / K e y C o l u m n s > < / A t t r i b u t e > < A t t r i b u t e > < A t t r i b u t e I D > D a t e < / A t t r i b u t e I D > < K e y C o l u m n s > < K e y C o l u m n > < D a t a T y p e > D a t e < / D a t a T y p e > < D a t a S i z e > - 1 < / D a t a S i z e > < N u l l P r o c e s s i n g > E r r o r < / N u l l P r o c e s s i n g > < I n v a l i d X m l C h a r a c t e r s > R e m o v e < / I n v a l i d X m l C h a r a c t e r s > < S o u r c e   x s i : t y p e = " C o l u m n B i n d i n g " > < T a b l e I D > D a t e s _ 8 a 8 f 1 5 e 7 - 7 a 5 1 - 4 c 5 c - b 6 5 7 - a f 2 6 6 f 2 0 6 a 1 1 < / T a b l e I D > < C o l u m n I D > D a t e < / C o l u m n I D > < / S o u r c e > < / K e y C o l u m n > < / K e y C o l u m n s > < T y p e > G r a n u l a r i t y < / T y p e > < / A t t r i b u t e > < A t t r i b u t e > < A t t r i b u t e I D > C a l c u l a t e d C o l u m n 1 < / A t t r i b u t e I D > < K e y C o l u m n s > < K e y C o l u m n > < D a t a T y p e > E m p t y < / D a t a T y p e > < S o u r c e   x s i : t y p e = " d d l 2 0 0 _ 2 0 0 : E x p r e s s i o n B i n d i n g " > < E x p r e s s i o n > I F ( [ D a t e ]   =   C A L C U L A T E ( M A X ( T r a n s [ D a t e ] ) ) , " Y e s " , " N o " ) < / E x p r e s s i o n > < / S o u r c e > < / K e y C o l u m n > < / K e y C o l u m n s > < / A t t r i b u t e > < A t t r i b u t e > < A t t r i b u t e I D > C a l c u l a t e d C o l u m n 1   1 < / A t t r i b u t e I D > < K e y C o l u m n s > < K e y C o l u m n > < D a t a T y p e > E m p t y < / D a t a T y p e > < S o u r c e   x s i : t y p e = " d d l 2 0 0 _ 2 0 0 : E x p r e s s i o n B i n d i n g " > < E x p r e s s i o n > F O R M A T ( [ D a t e ] , " Y Y Y Y - M M " ) < / E x p r e s s i o n > < / S o u r c e > < / K e y C o l u m n > < / K e y C o l u m n s > < / A t t r i b u t e > < A t t r i b u t e > < A t t r i b u t e I D > C a l c u l a t e d C o l u m n 2 < / A t t r i b u t e I D > < K e y C o l u m n s > < K e y C o l u m n > < D a t a T y p e > E m p t y < / D a t a T y p e > < S o u r c e   x s i : t y p e = " d d l 2 0 0 _ 2 0 0 : E x p r e s s i o n B i n d i n g " > < E x p r e s s i o n > Y e a r ( [ D a t e ] ) < / E x p r e s s i o n > < / S o u r c e > < / K e y C o l u m n > < / K e y C o l u m n s > < / A t t r i b u t e > < A t t r i b u t e > < A t t r i b u t e I D > C a l c u l a t e d C o l u m n 2   1 < / A t t r i b u t e I D > < K e y C o l u m n s > < K e y C o l u m n > < D a t a T y p e > E m p t y < / D a t a T y p e > < S o u r c e   x s i : t y p e = " d d l 2 0 0 _ 2 0 0 : E x p r e s s i o n B i n d i n g " > < E x p r e s s i o n > F O R M A T ( [ D a t e ] , " Y Y - M M - D D " ) < / E x p r e s s i o n > < / S o u r c e > < / K e y C o l u m n > < / K e y C o l u m n s > < / A t t r i b u t e > < A t t r i b u t e > < A t t r i b u t e I D > C a l c u l a t e d C o l u m n 1   2 < / A t t r i b u t e I D > < K e y C o l u m n s > < K e y C o l u m n > < D a t a T y p e > E m p t y < / D a t a T y p e > < S o u r c e   x s i : t y p e = " d d l 2 0 0 _ 2 0 0 : E x p r e s s i o n B i n d i n g " > < E x p r e s s i o n > F O R M A T ( [ D a t e ] , " M M - D D " ) < / E x p r e s s i o n > < / S o u r c e > < / K e y C o l u m n > < / K e y C o l u m n s > < / A t t r i b u t e > < A t t r i b u t e > < A t t r i b u t e I D > C a l c u l a t e d C o l u m n 1   3 < / A t t r i b u t e I D > < K e y C o l u m n s > < K e y C o l u m n > < D a t a T y p e > E m p t y < / D a t a T y p e > < S o u r c e   x s i : t y p e = " d d l 2 0 0 _ 2 0 0 : E x p r e s s i o n B i n d i n g " > < E x p r e s s i o n > C O N C A T E N A T E ( " Q " , F O R M A T ( [ D a t e ] , " Q " ) ) < / E x p r e s s i o n > < / S o u r c e > < / K e y C o l u m n > < / K e y C o l u m n s > < / A t t r i b u t e > < A t t r i b u t e > < A t t r i b u t e I D > C a l c u l a t e d C o l u m n 1   4 < / A t t r i b u t e I D > < K e y C o l u m n s > < K e y C o l u m n > < D a t a T y p e > E m p t y < / D a t a T y p e > < S o u r c e   x s i : t y p e = " d d l 2 0 0 _ 2 0 0 : E x p r e s s i o n B i n d i n g " > < E x p r e s s i o n > C O N C A T E N A T E ( C O N C A T E N A T E ( F O R M A T ( [ D a t e ] , " Y Y Y Y " ) , " - Q " ) ,   F O R M A T ( [ D a t e ] , " Q " ) ) < / E x p r e s s i o n > < / S o u r c e > < / K e y C o l u m n > < / K e y C o l u m n s > < / A t t r i b u t e > < A t t r i b u t e > < A t t r i b u t e I D > C a l c u l a t e d C o l u m n 1   5 < / A t t r i b u t e I D > < K e y C o l u m n s > < K e y C o l u m n > < D a t a T y p e > E m p t y < / D a t a T y p e > < S o u r c e   x s i : t y p e = " d d l 2 0 0 _ 2 0 0 : E x p r e s s i o n B i n d i n g " > < E x p r e s s i o n > M o n t h ( [ D a t e ] ) < / E x p r e s s i o n > < / S o u r c e > < / K e y C o l u m n > < / K e y C o l u m n s > < / A t t r i b u t e > < A t t r i b u t e > < A t t r i b u t e I D > C a l c u l a t e d C o l u m n 1   6 < / A t t r i b u t e I D > < K e y C o l u m n s > < K e y C o l u m n > < D a t a T y p e > E m p t y < / D a t a T y p e > < S o u r c e   x s i : t y p e = " d d l 2 0 0 _ 2 0 0 : E x p r e s s i o n B i n d i n g " > < E x p r e s s i o n > I F ( C O U N T R O W S ( R E L A T E D T A B L E ( Q u o t e s ) ) = 0 , " N o " , " Y e s " ) < / E x p r e s s i o n > < / S o u r c e > < / K e y C o l u m n > < / K e y C o l u m n s > < / A t t r i b u t e > < A t t r i b u t e > < A t t r i b u t e I D > C a l c u l a t e d C o l u m n 1   7 < / A t t r i b u t e I D > < K e y C o l u m n s > < K e y C o l u m n > < D a t a T y p e > E m p t y < / D a t a T y p e > < S o u r c e   x s i : t y p e = " d d l 2 0 0 _ 2 0 0 : E x p r e s s i o n B i n d i n g " > < E x p r e s s i o n > I F ( D a t e s [ Q u o t e s E x i s t s ]   =   " Y e s " ,   I F ( C A L C U L A T E ( C O U N T R O W S ( D a t e s ) ,   A l l ( D a t e s ) ,   D a t e s [ D a t e ] & g t ; = E A R L I E R ( D a t e s [ D a t e ] ) ,   D a t e s [ Q u o t e s E x i s t s ]   =   " Y e s " ) & l t ; = 1 2 , " Y e s " , " N o " ) ,   " N o " ) < / E x p r e s s i o n > < / S o u r c e > < / K e y C o l u m n > < / K e y C o l u m n s > < / A t t r i b u t e > < A t t r i b u t e > < A t t r i b u t e I D > C a l c u l a t e d C o l u m n 1   8 < / A t t r i b u t e I D > < K e y C o l u m n s > < K e y C o l u m n > < D a t a T y p e > E m p t y < / D a t a T y p e > < S o u r c e   x s i : t y p e = " d d l 2 0 0 _ 2 0 0 : E x p r e s s i o n B i n d i n g " > < E x p r e s s i o n > C O U N T R O W S ( D A T E S B E T W E E N ( D a t e s [ D a t e ]   ,   E A R L I E R ( D a t e s [ D a t e ] ) ,   M A X ( D a t e s [ D a t e ] ) ) ) < / E x p r e s s i o n > < / S o u r c e > < / K e y C o l u m n > < / K e y C o l u m n s > < / A t t r i b u t e > < A t t r i b u t e > < A t t r i b u t e I D > C a l c u l a t e d C o l u m n 1   9 < / A t t r i b u t e I D > < K e y C o l u m n s > < K e y C o l u m n > < D a t a T y p e > E m p t y < / D a t a T y p e > < S o u r c e   x s i : t y p e = " d d l 2 0 0 _ 2 0 0 : E x p r e s s i o n B i n d i n g " > < E x p r e s s i o n > I F ( D a t e s [ Q u o t e s E x i s t s ]   =   " Y e s " ,   I F ( C A L C U L A T E ( C O U N T R O W S ( D a t e s ) ,   A l l ( D a t e s ) ,   D a t e s [ D a t e ] & g t ; = E A R L I E R ( D a t e s [ D a t e ] ) ,   D a t e s [ Q u o t e s E x i s t s ]   =   " Y e s " ) & l t ; = 3 0 , " Y e s " , " N o " ) ,   " N o " ) < / E x p r e s s i o n > < / S o u r c e > < / K e y C o l u m n > < / K e y C o l u m n s > < / A t t r i b u t e > < A t t r i b u t e > < A t t r i b u t e I D > C a l c u l a t e d C o l u m n 1   1 0 < / A t t r i b u t e I D > < K e y C o l u m n s > < K e y C o l u m n > < D a t a T y p e > E m p t y < / D a t a T y p e > < S o u r c e   x s i : t y p e = " d d l 2 0 0 _ 2 0 0 : E x p r e s s i o n B i n d i n g " > < E x p r e s s i o n > 1 < / E x p r e s s i o n > < / S o u r c e > < / K e y C o l u m n > < / K e y C o l u m n s > < / A t t r i b u t e > < A t t r i b u t e > < A t t r i b u t e I D > C a l c u l a t e d C o l u m n 1   1 1 < / A t t r i b u t e I D > < K e y C o l u m n s > < K e y C o l u m n > < D a t a T y p e > E m p t y < / D a t a T y p e > < S o u r c e   x s i : t y p e = " d d l 2 0 0 _ 2 0 0 : E x p r e s s i o n B i n d i n g " > < E x p r e s s i o n > 1 < / E x p r e s s i o n > < / S o u r c e > < / K e y C o l u m n > < / K e y C o l u m n s > < / A t t r i b u t e > < A t t r i b u t e > < A t t r i b u t e I D > C a l c u l a t e d C o l u m n 1   1 2 < / A t t r i b u t e I D > < K e y C o l u m n s > < K e y C o l u m n > < D a t a T y p e > E m p t y < / D a t a T y p e > < S o u r c e   x s i : t y p e = " d d l 2 0 0 _ 2 0 0 : E x p r e s s i o n B i n d i n g " > < E x p r e s s i o n > I F ( [ Y e a r ] = M A X ( [ Y e a r ] ) ,   " Y e s " , " N o " ) < / E x p r e s s i o n > < / S o u r c e > < / K e y C o l u m n > < / K e y C o l u m n s > < / A t t r i b u t e > < A t t r i b u t e > < A t t r i b u t e I D > C a l c u l a t e d C o l u m n 1   1 3 < / A t t r i b u t e I D > < K e y C o l u m n s > < K e y C o l u m n > < D a t a T y p e > E m p t y < / D a t a T y p e > < S o u r c e   x s i : t y p e = " d d l 2 0 0 _ 2 0 0 : E x p r e s s i o n B i n d i n g " > < E x p r e s s i o n > 1 < / E x p r e s s i o n > < / S o u r c e > < / K e y C o l u m n > < / K e y C o l u m n s > < / A t t r i b u t e > < A t t r i b u t e > < A t t r i b u t e I D > C a l c u l a t e d C o l u m n 1   1 4 < / A t t r i b u t e I D > < K e y C o l u m n s > < K e y C o l u m n > < D a t a T y p e > E m p t y < / D a t a T y p e > < S o u r c e   x s i : t y p e = " d d l 2 0 0 _ 2 0 0 : E x p r e s s i o n B i n d i n g " > < E x p r e s s i o n > 1 < / E x p r e s s i o n > < / S o u r c e > < / K e y C o l u m n > < / K e y C o l u m n s > < / A t t r i b u t e > < A t t r i b u t e > < A t t r i b u t e I D > C a l c u l a t e d C o l u m n 1   1 5 < / A t t r i b u t e I D > < K e y C o l u m n s > < K e y C o l u m n > < D a t a T y p e > E m p t y < / D a t a T y p e > < S o u r c e   x s i : t y p e = " d d l 2 0 0 _ 2 0 0 : E x p r e s s i o n B i n d i n g " > < E x p r e s s i o n > 1 < / E x p r e s s i o n > < / S o u r c e > < / K e y C o l u m n > < / K e y C o l u m n s > < / A t t r i b u t e > < A t t r i b u t e > < A t t r i b u t e I D > C a l c u l a t e d C o l u m n 1   1 6 < / A t t r i b u t e I D > < K e y C o l u m n s > < K e y C o l u m n > < D a t a T y p e > E m p t y < / D a t a T y p e > < S o u r c e   x s i : t y p e = " d d l 2 0 0 _ 2 0 0 : E x p r e s s i o n B i n d i n g " > < E x p r e s s i o n > 1 < / E x p r e s s i o n > < / S o u r c e > < / K e y C o l u m n > < / K e y C o l u m n s > < / A t t r i b u t e > < A t t r i b u t e > < A t t r i b u t e I D > C a l c u l a t e d C o l u m n 1   1 7 < / A t t r i b u t e I D > < K e y C o l u m n s > < K e y C o l u m n > < D a t a T y p e > E m p t y < / D a t a T y p e > < S o u r c e   x s i : t y p e = " d d l 2 0 0 _ 2 0 0 : E x p r e s s i o n B i n d i n g " > < E x p r e s s i o n > 1 < / E x p r e s s i o n > < / S o u r c e > < / K e y C o l u m n > < / K e y C o l u m n s > < / A t t r i b u t e > < A t t r i b u t e > < A t t r i b u t e I D > C a l c u l a t e d C o l u m n 1   1 8 < / A t t r i b u t e I D > < K e y C o l u m n s > < K e y C o l u m n > < D a t a T y p e > E m p t y < / D a t a T y p e > < S o u r c e   x s i : t y p e = " d d l 2 0 0 _ 2 0 0 : E x p r e s s i o n B i n d i n g " > < E x p r e s s i o n > I F ( [ Y e a r ] = M A X ( [ Y e a r ] ) ,   " Y e s " , " N o " ) < / E x p r e s s i o n > < / S o u r c e > < / K e y C o l u m n > < / K e y C o l u m n s > < / A t t r i b u t e > < A t t r i b u t e > < A t t r i b u t e I D > C a l c u l a t e d C o l u m n 1   1 9 < / A t t r i b u t e I D > < K e y C o l u m n s > < K e y C o l u m n > < D a t a T y p e > E m p t y < / D a t a T y p e > < S o u r c e   x s i : t y p e = " d d l 2 0 0 _ 2 0 0 : E x p r e s s i o n B i n d i n g " > < E x p r e s s i o n > " Y e s " < / E x p r e s s i o n > < / S o u r c e > < / K e y C o l u m n > < / K e y C o l u m n s > < / A t t r i b u t e > < A t t r i b u t e > < A t t r i b u t e I D > C a l c u l a t e d C o l u m n 1   2 0 < / A t t r i b u t e I D > < K e y C o l u m n s > < K e y C o l u m n > < D a t a T y p e > E m p t y < / D a t a T y p e > < S o u r c e   x s i : t y p e = " d d l 2 0 0 _ 2 0 0 : E x p r e s s i o n B i n d i n g " > < E x p r e s s i o n > I F ( F O R M A T ( [ D a t e ] , " Y Y Y Y - M M " )   =   F O R M A T ( M A X ( [ D a t e ] ) ,   " Y Y Y Y - M M " ) , " Y e s " , " N o " ) < / E x p r e s s i o n > < / S o u r c e > < / K e y C o l u m n > < / K e y C o l u m n s > < / A t t r i b u t e > < A t t r i b u t e > < A t t r i b u t e I D > C a l c u l a t e d C o l u m n 1   2 1 < / A t t r i b u t e I D > < K e y C o l u m n s > < K e y C o l u m n > < D a t a T y p e > E m p t y < / D a t a T y p e > < S o u r c e   x s i : t y p e = " d d l 2 0 0 _ 2 0 0 : E x p r e s s i o n B i n d i n g " > < E x p r e s s i o n > I F ( [ Y e a r ] & g t ; M A X ( [ Y e a r ] ) - 3 ,   " Y e s " ,   " N o " ) < / E x p r e s s i o n > < / S o u r c e > < / K e y C o l u m n > < / K e y C o l u m n s > < / A t t r i b u t e > < A t t r i b u t e > < A t t r i b u t e I D > C a l c u l a t e d C o l u m n 1   2 2 < / A t t r i b u t e I D > < K e y C o l u m n s > < K e y C o l u m n > < D a t a T y p e > E m p t y < / D a t a T y p e > < S o u r c e   x s i : t y p e = " d d l 2 0 0 _ 2 0 0 : E x p r e s s i o n B i n d i n g " > < E x p r e s s i o n > D A T E A D D ( D a t e s [ D a t e ] , ( - 1 ) * W E E K D A Y ( D a t e s [ D a t e ] , 2 ) + 1 , d a y ) < / E x p r e s s i o n > < / S o u r c e > < / K e y C o l u m n > < / K e y C o l u m n s > < / A t t r i b u t e > < A t t r i b u t e > < A t t r i b u t e I D > C a l c u l a t e d C o l u m n 1   2 3 < / A t t r i b u t e I D > < K e y C o l u m n s > < K e y C o l u m n > < D a t a T y p e > E m p t y < / D a t a T y p e > < S o u r c e   x s i : t y p e = " d d l 2 0 0 _ 2 0 0 : E x p r e s s i o n B i n d i n g " > < E x p r e s s i o n > C A L C U L A T E ( C O U N T X ( V A L U E S ( D a t e s [ W e e k ] ) , 1 ) ,   D a t e s [ W e e k ]   & l t ;   E A R L I E R ( D a t e s [ W e e k ] ) ,   A l l ( D a t e s ) ) + 0 < / E x p r e s s i o n > < / S o u r c e > < / K e y C o l u m n > < / K e y C o l u m n s > < / A t t r i b u t e > < A t t r i b u t e > < A t t r i b u t e I D > C a l c u l a t e d C o l u m n 1   2 4 < / A t t r i b u t e I D > < K e y C o l u m n s > < K e y C o l u m n > < D a t a T y p e > E m p t y < / D a t a T y p e > < S o u r c e   x s i : t y p e = " d d l 2 0 0 _ 2 0 0 : E x p r e s s i o n B i n d i n g " > < E x p r e s s i o n > I F ( D a t e s [ W e e k N o ] & g t ; M A X ( D a t e s [ W e e k N o ] )   -   2 , " Y e s " , " N o " ) < / E x p r e s s i o n > < / S o u r c e > < / K e y C o l u m n > < / K e y C o l u m n s > < / A t t r i b u t e > < / A t t r i b u t e s > < I n t e r m e d i a t e C u b e D i m e n s i o n I D > T r a n s < / I n t e r m e d i a t e C u b e D i m e n s i o n I D > < I n t e r m e d i a t e G r a n u l a r i t y A t t r i b u t e I D > D a t e < / I n t e r m e d i a t e G r a n u l a r i t y A t t r i b u t e I D > < M a t e r i a l i z a t i o n > R e g u l a r < / M a t e r i a l i z a t i o n > < d d l 3 0 0 : R e l a t i o n s h i p I D > d b d c f d c f - 6 7 6 3 - 4 e 4 d - 9 3 e 9 - b 4 c b 8 e a d 6 6 8 9 < / d d l 3 0 0 : R e l a t i o n s h i p I D > < / D i m e n s i o n > < D i m e n s i o n   x s i : t y p e = " R e f e r e n c e M e a s u r e G r o u p D i m e n s i o n " > < C u b e D i m e n s i o n I D > S y m b o l < / C u b e D i m e n s i o n I D > < A t t r i b u t e s > < A t t r i b u t e > < A t t r i b u t e I D > S y m b o l < / A t t r i b u t e I D > < K e y C o l u m n s > < K e y C o l u m n > < D a t a T y p e > W C h a r < / D a t a T y p e > < N u l l P r o c e s s i n g > E r r o r < / N u l l P r o c e s s i n g > < / K e y C o l u m n > < / K e y C o l u m n s > < T y p e > G r a n u l a r i t y < / T y p e > < / A t t r i b u t e > < A t t r i b u t e > < A t t r i b u t e I D > S y m b o l N a m e < / A t t r i b u t e I D > < K e y C o l u m n s > < K e y C o l u m n > < D a t a T y p e > W C h a r < / D a t a T y p e > < N u l l P r o c e s s i n g > P r e s e r v e < / N u l l P r o c e s s i n g > < / K e y C o l u m n > < / K e y C o l u m n s > < / A t t r i b u t e > < A t t r i b u t e > < A t t r i b u t e I D > C u r r e n c y < / A t t r i b u t e I D > < K e y C o l u m n s > < K e y C o l u m n > < D a t a T y p e > W C h a r < / D a t a T y p e > < N u l l P r o c e s s i n g > P r e s e r v e < / N u l l P r o c e s s i n g > < / K e y C o l u m n > < / K e y C o l u m n s > < / A t t r i b u t e > < A t t r i b u t e > < A t t r i b u t e I D > M E R < / A t t r i b u t e I D > < K e y C o l u m n s > < K e y C o l u m n > < D a t a T y p e > D o u b l e < / D a t a T y p e > < N u l l P r o c e s s i n g > P r e s e r v e < / N u l l P r o c e s s i n g > < / K e y C o l u m n > < / K e y C o l u m n s > < / A t t r i b u t e > < A t t r i b u t e > < A t t r i b u t e I D > A l l o c a t i o n < / A t t r i b u t e I D > < K e y C o l u m n s > < K e y C o l u m n > < D a t a T y p e > W C h a r < / D a t a T y p e > < N u l l P r o c e s s i n g > P r e s e r v e < / N u l l P r o c e s s i n g > < / K e y C o l u m n > < / K e y C o l u m n s > < / A t t r i b u t e > < A t t r i b u t e > < A t t r i b u t e I D > S y m b o l G r o u p 1 < / A t t r i b u t e I D > < K e y C o l u m n s > < K e y C o l u m n > < D a t a T y p e > W C h a r < / D a t a T y p e > < N u l l P r o c e s s i n g > P r e s e r v e < / N u l l P r o c e s s i n g > < / K e y C o l u m n > < / K e y C o l u m n s > < / A t t r i b u t e > < A t t r i b u t e > < A t t r i b u t e I D > S y m b o l G r o u p 2 < / A t t r i b u t e I D > < K e y C o l u m n s > < K e y C o l u m n > < D a t a T y p e > W C h a r < / D a t a T y p e > < N u l l P r o c e s s i n g > P r e s e r v e < / N u l l P r o c e s s i n g > < / K e y C o l u m n > < / K e y C o l u m n s > < / A t t r i b u t e > < A t t r i b u t e > < A t t r i b u t e I D > S y m b o l G r o u p 3 < / A t t r i b u t e I D > < K e y C o l u m n s > < K e y C o l u m n > < D a t a T y p e > W C h a r < / D a t a T y p e > < N u l l P r o c e s s i n g > P r e s e r v e < / N u l l P r o c e s s i n g > < / K e y C o l u m n > < / K e y C o l u m n s > < / A t t r i b u t e > < A t t r i b u t e > < A t t r i b u t e I D > R e g i o n < / A t t r i b u t e I D > < K e y C o l u m n s > < K e y C o l u m n > < D a t a T y p e > W C h a r < / D a t a T y p e > < N u l l P r o c e s s i n g > P r e s e r v e < / N u l l P r o c e s s i n g > < / K e y C o l u m n > < / K e y C o l u m n s > < / A t t r i b u t e > < A t t r i b u t e > < A t t r i b u t e I D > W H T P e r c e n t < / A t t r i b u t e I D > < K e y C o l u m n s > < K e y C o l u m n > < D a t a T y p e > D o u b l e < / D a t a T y p e > < N u l l P r o c e s s i n g > P r e s e r v e < / N u l l P r o c e s s i n g > < / K e y C o l u m n > < / K e y C o l u m n s > < / A t t r i b u t e > < A t t r i b u t e > < A t t r i b u t e I D > S e c t o r S u m < / A t t r i b u t e I D > < K e y C o l u m n s > < K e y C o l u m n > < D a t a T y p e > D o u b l e < / 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A t t r i b u t e I D > C a l c u l a t e d C o l u m n 1 < / A t t r i b u t e I D > < K e y C o l u m n s > < K e y C o l u m n > < D a t a T y p e > E m p t y < / D a t a T y p e > < S o u r c e   x s i : t y p e = " d d l 2 0 0 _ 2 0 0 : E x p r e s s i o n B i n d i n g " > < E x p r e s s i o n > I F ( C O U N T R O W S ( F I L T E R ( R E L A T E D T A B L E ( Q u o t e s ) ,   Q u o t e s [ D a t e ] & g t ; M A X ( D a t e s [ D a t e ] ) - 3 0 ) ) & g t ; 0 , " Y e s " , " N o " ) < / E x p r e s s i o n > < / S o u r c e > < / K e y C o l u m n > < / K e y C o l u m n s > < / A t t r i b u t e > < / A t t r i b u t e s > < I n t e r m e d i a t e C u b e D i m e n s i o n I D > T r a n s < / I n t e r m e d i a t e C u b e D i m e n s i o n I D > < I n t e r m e d i a t e G r a n u l a r i t y A t t r i b u t e I D > S y m b o l < / I n t e r m e d i a t e G r a n u l a r i t y A t t r i b u t e I D > < M a t e r i a l i z a t i o n > R e g u l a r < / M a t e r i a l i z a t i o n > < d d l 3 0 0 : R e l a t i o n s h i p I D > 1 4 1 4 a b 3 0 - 3 0 e c - 4 d b 9 - 9 b a 9 - 9 c 5 1 c c 0 3 b 0 e 2 < / d d l 3 0 0 : R e l a t i o n s h i p I D > < / D i m e n s i o n > < D i m e n s i o n   x s i : t y p e = " R e f e r e n c e M e a s u r e G r o u p D i m e n s i o n " > < C u b e D i m e n s i o n I D > A l l o c a t i o n < / C u b e D i m e n s i o n I D > < A t t r i b u t e s > < A t t r i b u t e > < A t t r i b u t e I D > A l l o c a t i o n < / A t t r i b u t e I D > < K e y C o l u m n s > < K e y C o l u m n > < D a t a T y p e > W C h a r < / D a t a T y p e > < N u l l P r o c e s s i n g > E r r o r < / N u l l P r o c e s s i n g > < / K e y C o l u m n > < / K e y C o l u m n s > < T y p e > G r a n u l a r i t y < / T y p e > < / 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 S y m b o l < / I n t e r m e d i a t e C u b e D i m e n s i o n I D > < I n t e r m e d i a t e G r a n u l a r i t y A t t r i b u t e I D > A l l o c a t i o n < / I n t e r m e d i a t e G r a n u l a r i t y A t t r i b u t e I D > < / D i m e n s i o n > < / D i m e n s i o n s > < P a r t i t i o n s > < P a r t i t i o n > < I D > T r a n s < / I D > < N a m e > T r a n s 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 T r a n s T y p e < / I D > < N a m e > T r a n s T y p e < / N a m e > < M e a s u r e s > < M e a s u r e > < I D > T r a n s T y p e < / I D > < N a m e > _ C o u n t   T r a n s T y p e < / 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 T r a n s T y p e < / C u b e D i m e n s i o n I D > < A t t r i b u t e s > < A t t r i b u t e > < A t t r i b u t e I D > T r a n s T y p e < / A t t r i b u t e I D > < K e y C o l u m n s > < K e y C o l u m n > < D a t a T y p e > W C h a r < / D a t a T y p e > < N u l l P r o c e s s i n g > P r e s e r v e < / N u l l P r o c e s s i n g > < / K e y C o l u m n > < / K e y C o l u m n s > < / A t t r i b u t e > < A t t r i b u t e > < A t t r i b u t e I D > I g n o r e Q t y F l a g < / A t t r i b u t e I D > < K e y C o l u m n s > < K e y C o l u m n > < D a t a T y p e > B i g I n t < / D a t a T y p e > < N u l l P r o c e s s i n g > P r e s e r v e < / N u l l P r o c e s s i n g > < / K e y C o l u m n > < / K e y C o l u m n s > < / A t t r i b u t e > < A t t r i b u t e > < A t t r i b u t e I D > T r a n s F e e S i g n < / A t t r i b u t e I D > < K e y C o l u m n s > < K e y C o l u m n > < D a t a T y p e > B i g I n t < / D a t a T y p e > < N u l l P r o c e s s i n g > P r e s e r v e < / N u l l P r o c e s s i n g > < / K e y C o l u m n > < / K e y C o l u m n s > < / A t t r i b u t e > < A t t r i b u t e > < A t t r i b u t e I D > C a s h A m n t S i g n < / A t t r i b u t e I D > < K e y C o l u m n s > < K e y C o l u m n > < D a t a T y p e > B i g I n t < / D a t a T y p e > < N u l l P r o c e s s i n g > P r e s e r v e < / N u l l P r o c e s s i n g > < / K e y C o l u m n > < / K e y C o l u m n s > < / A t t r i b u t e > < A t t r i b u t e > < A t t r i b u t e I D > B o o k V a l u e S i g n < / A t t r i b u t e I D > < K e y C o l u m n s > < K e y C o l u m n > < D a t a T y p e > B i g I n t < / D a t a T y p e > < N u l l P r o c e s s i n g > P r e s e r v e < / N u l l P r o c e s s i n g > < / K e y C o l u m n > < / K e y C o l u m n s > < / A t t r i b u t e > < A t t r i b u t e > < A t t r i b u t e I D > Q t y S i g n < / A t t r i b u t e I D > < K e y C o l u m n s > < K e y C o l u m n > < D a t a T y p e > B i g I n t < / D a t a T y p e > < N u l l P r o c e s s i n g > P r e s e r v e < / N u l l P r o c e s s i n g > < / K e y C o l u m n > < / K e y C o l u m n s > < / A t t r i b u t e > < A t t r i b u t e > < A t t r i b u t e I D > D i s t r i b R e t u r n O f C a p i t a l F l a g < / A t t r i b u t e I D > < K e y C o l u m n s > < K e y C o l u m n > < D a t a T y p e > B i g I n t < / D a t a T y p e > < N u l l P r o c e s s i n g > P r e s e r v e < / N u l l P r o c e s s i n g > < / K e y C o l u m n > < / K e y C o l u m n s > < / A t t r i b u t e > < A t t r i b u t e > < A t t r i b u t e I D > D i s t r i b C a p G a i n R e i n v s t d F l a g < / A t t r i b u t e I D > < K e y C o l u m n s > < K e y C o l u m n > < D a t a T y p e > B i g I n t < / D a t a T y p e > < N u l l P r o c e s s i n g > P r e s e r v e < / N u l l P r o c e s s i n g > < / K e y C o l u m n > < / K e y C o l u m n s > < / A t t r i b u t e > < A t t r i b u t e > < A t t r i b u t e I D > D i v i d e n d F l a g < / A t t r i b u t e I D > < K e y C o l u m n s > < K e y C o l u m n > < D a t a T y p e > B i g I n t < / D a t a T y p e > < N u l l P r o c e s s i n g > P r e s e r v e < / N u l l P r o c e s s i n g > < / K e y C o l u m n > < / K e y C o l u m n s > < / A t t r i b u t e > < A t t r i b u t e > < A t t r i b u t e I D > D e p o s i t T r a n s S i g n < / A t t r i b u t e I D > < K e y C o l u m n s > < K e y C o l u m n > < D a t a T y p e > B i g I n t < / D a t a T y p e > < N u l l P r o c e s s i n g > P r e s e r v e < / N u l l P r o c e s s i n g > < / K e y C o l u m n > < / K e y C o l u m n s > < / A t t r i b u t e > < A t t r i b u t e > < A t t r i b u t e I D > C a s h I m p a c t S i g n < / A t t r i b u t e I D > < K e y C o l u m n s > < K e y C o l u m n > < D a t a T y p e > B i g I n t < / D a t a T y p e > < N u l l P r o c e s s i n g > P r e s e r v e < / N u l l P r o c e s s i n g > < / K e y C o l u m n > < / K e y C o l u m n s > < / A t t r i b u t e > < A t t r i b u t e > < A t t r i b u t e I D > S e l l F l a g < / A t t r i b u t e I D > < K e y C o l u m n s > < K e y C o l u m n > < D a t a T y p e > B i g I n t < / D a t a T y p e > < N u l l P r o c e s s i n g > P r e s e r v e < / N u l l P r o c e s s i n g > < / K e y C o l u m n > < / K e y C o l u m n s > < / A t t r i b u t e > < A t t r i b u t e > < A t t r i b u t e I D > W i t h h o l d i n g T a x F l a g < / A t t r i b u t e I D > < K e y C o l u m n s > < K e y C o l u m n > < D a t a T y p e > B i g I n t < / D a t a T y p e > < N u l l P r o c e s s i n g > P r e s e r v e < / N u l l P r o c e s s i n g > < / K e y C o l u m n > < / K e y C o l u m n s > < / A t t r i b u t e > < A t t r i b u t e > < A t t r i b u t e I D > F e e F l a g < / A t t r i b u t e I D > < K e y C o l u m n s > < K e y C o l u m n > < D a t a T y p e > B i g I n t < / D a t a T y p e > < N u l l P r o c e s s i n g > P r e s e r v e < / N u l l P r o c e s s i n g > < / K e y C o l u m n > < / K e y C o l u m n s > < / A t t r i b u t e > < A t t r i b u t e > < A t t r i b u t e I D > E x t e r n a l I m p a c t S y m b o l S i g n < / A t t r i b u t e I D > < K e y C o l u m n s > < K e y C o l u m n > < D a t a T y p e > B i g I n t < / D a t a T y p e > < N u l l P r o c e s s i n g > P r e s e r v e < / N u l l P r o c e s s i n g > < / K e y C o l u m n > < / K e y C o l u m n s > < / A t t r i b u t e > < A t t r i b u t e > < A t t r i b u t e I D > E x t e r n a l I m p a c t P o r t f o l i o S i g n < / A t t r i b u t e I D > < K e y C o l u m n s > < K e y C o l u m n > < D a t a T y p e > B i g I n t < / D a t a T y p e > < N u l l P r o c e s s i n g > P r e s e r v e < / N u l l P r o c e s s i n g > < / K e y C o l u m n > < / K e y C o l u m n s > < / A t t r i b u t e > < A t t r i b u t e > < A t t r i b u t e I D > E x t e r n a l I m p a c t P o r t f o l i o S i g n 2 < / A t t r i b u t e I D > < K e y C o l u m n s > < K e y C o l u m n > < D a t a T y p e > B i g I n t < / D a t a T y p e > < N u l l P r o c e s s i n g > P r e s e r v e < / N u l l P r o c e s s i n g > < / K e y C o l u m n > < / K e y C o l u m n s > < / A t t r i b u t e > < A t t r i b u t e > < A t t r i b u t e I D > S h o w F o r S a l e s R e p o r t < / A t t r i b u t e I D > < K e y C o l u m n s > < K e y C o l u m n > < D a t a T y p e > W C h a r < / D a t a T y p e > < N u l l P r o c e s s i n g > P r e s e r v e < / N u l l P r o c e s s i n g > < / K e y C o l u m n > < / K e y C o l u m n s > < / A t t r i b u t e > < A t t r i b u t e > < A t t r i b u t e I D > T r a n s T y p e G r o u p < / A t t r i b u t e I D > < K e y C o l u m n s > < K e y C o l u m n > < D a t a T y p e > W C h a r < / D a t a T y p e > < N u l l P r o c e s s i n g > P r e s e r v e < / N u l l P r o c e s s i n g > < / K e y C o l u m n > < / K e y C o l u m n s > < / A t t r i b u t e > < A t t r i b u t e > < A t t r i b u t e I D > T r a n s D e s c r i p t i o n < / A t t r i b u t e I D > < K e y C o l u m n s > < K e y C o l u m n > < D a t a T y p e > W C h a r < / D a t a T y p e > < N u l l P r o c e s s i n g > P r e s e r v e < / N u l l P r o c e s s i n g > < / K e y C o l u m n > < / K e y C o l u m n s > < / A t t r i b u t e > < A t t r i b u t e > < A t t r i b u t e I D > C a s h F l a g < / A t t r i b u t e I D > < K e y C o l u m n s > < K e y C o l u m n > < D a t a T y p e > B i g I n t < / D a t a T y p e > < N u l l P r o c e s s i n g > P r e s e r v e < / N u l l P r o c e s s i n g > < / K e y C o l u m n > < / K e y C o l u m n s > < / A t t r i b u t e > < A t t r i b u t e > < A t t r i b u t e I D > E x c h R a t e F l a g < / A t t r i b u t e I D > < K e y C o l u m n s > < K e y C o l u m n > < D a t a T y p e > B i g I n t < / D a t a T y p e > < N u l l P r o c e s s i n g > P r e s e r v e < / N u l l P r o c e s s i n g > < / K e y C o l u m n > < / K e y C o l u m n s > < / A t t r i b u t e > < A t t r i b u t e > < A t t r i b u t e I D > R o w N u m b e r < / A t t r i b u t e I D > < K e y C o l u m n s > < K e y C o l u m n > < D a t a T y p e > I n t e g e r < / D a t a T y p e > < S o u r c e   x s i : t y p e = " C o l u m n B i n d i n g " > < T a b l e I D > T r a n s T y p e < / T a b l e I D > < C o l u m n I D > R o w N u m b e r < / C o l u m n I D > < / S o u r c e > < / K e y C o l u m n > < / K e y C o l u m n s > < T y p e > G r a n u l a r i t y < / T y p e > < / A t t r i b u t e > < A t t r i b u t e > < A t t r i b u t e I D > C a l c u l a t e d C o l u m n 1 < / A t t r i b u t e I D > < K e y C o l u m n s > < K e y C o l u m n > < D a t a T y p e > E m p t y < / D a t a T y p e > < S o u r c e   x s i : t y p e = " d d l 2 0 0 _ 2 0 0 : E x p r e s s i o n B i n d i n g " > < E x p r e s s i o n > I F ( C A L C U L A T E ( V A L U E S ( C o n f i g [ T r a c k C a s h ] ) ) = " Y e s " , [ E x t e r n a l I m p a c t P o r t f o l i o S i g n ] , [ E x t e r n a l I m p a c t P o r t f o l i o S i g n 2 ] ) < / E x p r e s s i o n > < / S o u r c e > < / K e y C o l u m n > < / K e y C o l u m n s > < / A t t r i b u t e > < / A t t r i b u t e s > < d d l 2 0 0 _ 2 0 0 : S h a r e D i m e n s i o n S t o r a g e > S h a r e d < / d d l 2 0 0 _ 2 0 0 : S h a r e D i m e n s i o n S t o r a g e > < / D i m e n s i o n > < / D i m e n s i o n s > < P a r t i t i o n s > < P a r t i t i o n > < I D > T r a n s T y p e < / I D > < N a m e > T r a n s T y p e < / 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 C u r r e n c y C o n v _ 7 c 0 2 3 0 c e - 2 c 6 a - 4 d b a - 8 7 e b - f 1 4 7 1 5 c 3 7 1 9 7 < / I D > < N a m e > C u r r e n c y C o n v < / N a m e > < M e a s u r e s > < M e a s u r e > < I D > C u r r e n c y C o n v _ 7 c 0 2 3 0 c e - 2 c 6 a - 4 d b a - 8 7 e b - f 1 4 7 1 5 c 3 7 1 9 7 < / I D > < N a m e > _ C o u n t   C u r r e n c y C o n v < / N a m e > < A g g r e g a t e F u n c t i o n > C o u n t < / A g g r e g a t e F u n c t i o n > < D a t a T y p e > B i g I n t < / D a t a T y p e > < S o u r c e > < D a t a T y p e > B i g I n t < / D a t a T y p e > < D a t a S i z e > 8 < / D a t a S i z e > < S o u r c e   x s i : t y p e = " R o w B i n d i n g " > < T a b l e I D > C u r r e n c y C o n v _ 7 c 0 2 3 0 c e - 2 c 6 a - 4 d b a - 8 7 e b - f 1 4 7 1 5 c 3 7 1 9 7 < / 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 C u r r e n c y C o n v _ 7 c 0 2 3 0 c e - 2 c 6 a - 4 d b a - 8 7 e b - f 1 4 7 1 5 c 3 7 1 9 7 < / C u b e D i m e n s i o n I D > < A t t r i b u t e s > < A t t r i b u t e > < A t t r i b u t e I D > R o w N u m b e r < / A t t r i b u t e I D > < K e y C o l u m n s > < K e y C o l u m n > < D a t a T y p e > I n t e g e r < / D a t a T y p e > < S o u r c e   x s i : t y p e = " C o l u m n B i n d i n g " > < T a b l e I D > C u r r e n c y C o n v < / T a b l e I D > < C o l u m n I D > R o w N u m b e r < / C o l u m n I D > < / S o u r c e > < / K e y C o l u m n > < / K e y C o l u m n s > < T y p e > G r a n u l a r i t y < / T y p e > < / A t t r i b u t e > < A t t r i b u t e > < A t t r i b u t e I D > C u r r e n c y F r o m < / A t t r i b u t e I D > < K e y C o l u m n s > < K e y C o l u m n > < D a t a T y p e > W C h a r < / D a t a T y p e > < D a t a S i z e > 1 3 1 0 7 2 < / D a t a S i z e > < N u l l P r o c e s s i n g > P r e s e r v e < / N u l l P r o c e s s i n g > < I n v a l i d X m l C h a r a c t e r s > R e m o v e < / I n v a l i d X m l C h a r a c t e r s > < S o u r c e   x s i : t y p e = " C o l u m n B i n d i n g " > < T a b l e I D > C u r r e n c y C o n v _ 7 c 0 2 3 0 c e - 2 c 6 a - 4 d b a - 8 7 e b - f 1 4 7 1 5 c 3 7 1 9 7 < / T a b l e I D > < C o l u m n I D > C u r r e n c y F r o m < / C o l u m n I D > < / S o u r c e > < / K e y C o l u m n > < / K e y C o l u m n s > < / A t t r i b u t e > < A t t r i b u t e > < A t t r i b u t e I D > C u r r e n c y T o < / A t t r i b u t e I D > < K e y C o l u m n s > < K e y C o l u m n > < D a t a T y p e > W C h a r < / D a t a T y p e > < D a t a S i z e > 1 3 1 0 7 2 < / D a t a S i z e > < N u l l P r o c e s s i n g > P r e s e r v e < / N u l l P r o c e s s i n g > < I n v a l i d X m l C h a r a c t e r s > R e m o v e < / I n v a l i d X m l C h a r a c t e r s > < S o u r c e   x s i : t y p e = " C o l u m n B i n d i n g " > < T a b l e I D > C u r r e n c y C o n v _ 7 c 0 2 3 0 c e - 2 c 6 a - 4 d b a - 8 7 e b - f 1 4 7 1 5 c 3 7 1 9 7 < / T a b l e I D > < C o l u m n I D > C u r r e n c y T o < / C o l u m n I D > < / S o u r c e > < / K e y C o l u m n > < / K e y C o l u m n s > < / A t t r i b u t e > < A t t r i b u t e > < A t t r i b u t e I D > E x c h R a t e < / A t t r i b u t e I D > < K e y C o l u m n s > < K e y C o l u m n > < D a t a T y p e > D o u b l e < / D a t a T y p e > < D a t a S i z e > 1 3 1 0 7 2 < / D a t a S i z e > < N u l l P r o c e s s i n g > P r e s e r v e < / N u l l P r o c e s s i n g > < I n v a l i d X m l C h a r a c t e r s > R e m o v e < / I n v a l i d X m l C h a r a c t e r s > < S o u r c e   x s i : t y p e = " C o l u m n B i n d i n g " > < T a b l e I D > C u r r e n c y C o n v _ 7 c 0 2 3 0 c e - 2 c 6 a - 4 d b a - 8 7 e b - f 1 4 7 1 5 c 3 7 1 9 7 < / T a b l e I D > < C o l u m n I D > E x c h R a t e < / C o l u m n I D > < / S o u r c e > < / K e y C o l u m n > < / K e y C o l u m n s > < / A t t r i b u t e > < A t t r i b u t e > < A t t r i b u t e I D > D a t e < / A t t r i b u t e I D > < K e y C o l u m n s > < K e y C o l u m n > < D a t a T y p e > D a t e < / D a t a T y p e > < D a t a S i z e > 1 3 1 0 7 2 < / D a t a S i z e > < N u l l P r o c e s s i n g > P r e s e r v e < / N u l l P r o c e s s i n g > < S o u r c e   x s i : t y p e = " C o l u m n B i n d i n g " > < T a b l e I D > C u r r e n c y C o n v _ 7 c 0 2 3 0 c e - 2 c 6 a - 4 d b a - 8 7 e b - f 1 4 7 1 5 c 3 7 1 9 7 < / T a b l e I D > < C o l u m n I D > D a t e < / C o l u m n I D > < / S o u r c e > < / K e y C o l u m n > < / K e y C o l u m n s > < / A t t r i b u t e > < A t t r i b u t e > < A t t r i b u t e I D > C a l c u l a t e d C o l u m n 1 < / A t t r i b u t e I D > < K e y C o l u m n s > < K e y C o l u m n > < D a t a T y p e > E m p t y < / D a t a T y p e > < S o u r c e   x s i : t y p e = " d d l 2 0 0 _ 2 0 0 : E x p r e s s i o n B i n d i n g " > < E x p r e s s i o n > C A L C U L A T E ( M A X ( [ D a t e ] ) ,   A L L E X C E P T ( C u r r e n c y C o n v ,   [ C u r r e n c y F r o m ] ,   [ C u r r e n c y T o ] ) ,   [ D a t e ]   & l t ;   E A R L I E R ( [ D a t e ] ) ) < / E x p r e s s i o n > < / S o u r c e > < / K e y C o l u m n > < / K e y C o l u m n s > < / A t t r i b u t e > < A t t r i b u t e > < A t t r i b u t e I D > C a l c u l a t e d C o l u m n 1   1 < / A t t r i b u t e I D > < K e y C o l u m n s > < K e y C o l u m n > < D a t a T y p e > E m p t y < / D a t a T y p e > < S o u r c e   x s i : t y p e = " d d l 2 0 0 _ 2 0 0 : E x p r e s s i o n B i n d i n g " > < E x p r e s s i o n > [ E x c h   R a t e ]   -   C A L C U L A T E ( C u r r e n c y C o n v [ E x c h R a t e ] ,   [ D a t e ]   =   E A R L I E R ( [ P r e v D a t e ] ) ) < / E x p r e s s i o n > < / S o u r c e > < / K e y C o l u m n > < / K e y C o l u m n s > < / A t t r i b u t e > < A t t r i b u t e > < A t t r i b u t e I D > C a l c u l a t e d C o l u m n 1   2 < / A t t r i b u t e I D > < K e y C o l u m n s > < K e y C o l u m n > < D a t a T y p e > E m p t y < / D a t a T y p e > < S o u r c e   x s i : t y p e = " d d l 2 0 0 _ 2 0 0 : E x p r e s s i o n B i n d i n g " > < E x p r e s s i o n > M A X X ( C A L C U L A T E T A B L E ( V A L U E S ( D a t e s [ D a t e ] ) ,   D a t e s [ D a t e ] ) ) < / E x p r e s s i o n > < / S o u r c e > < / K e y C o l u m n > < / K e y C o l u m n s > < / A t t r i b u t e > < A t t r i b u t e > < A t t r i b u t e I D > C a l c u l a t e d C o l u m n 1   3 < / A t t r i b u t e I D > < K e y C o l u m n s > < K e y C o l u m n > < D a t a T y p e > E m p t y < / D a t a T y p e > < S o u r c e   x s i : t y p e = " d d l 2 0 0 _ 2 0 0 : E x p r e s s i o n B i n d i n g " > < E x p r e s s i o n > I F ( R e l a t e d ( D a t e s [ Q u o t e s E x i s t s ] ) = " Y e s " , 1 , 0 ) < / E x p r e s s i o n > < / S o u r c e > < / K e y C o l u m n > < / K e y C o l u m n s > < / A t t r i b u t e > < / A t t r i b u t e s > < d d l 2 0 0 _ 2 0 0 : S h a r e D i m e n s i o n S t o r a g e > S h a r e d < / d d l 2 0 0 _ 2 0 0 : S h a r e D i m e n s i o n S t o r a g e > < / D i m e n s i o n > < D i m e n s i o n   x s i : t y p e = " R e f e r e n c e M e a s u r e G r o u p D i m e n s i o n " > < C u b e D i m e n s i o n I D > D a t e s _ 8 a 8 f 1 5 e 7 - 7 a 5 1 - 4 c 5 c - b 6 5 7 - a f 2 6 6 f 2 0 6 a 1 1 < / C u b e D i m e n s i o n I D > < A t t r i b u t e s > < A t t r i b u t e > < A t t r i b u t e I D > R o w N u m b e r < / A t t r i b u t e I D > < K e y C o l u m n s > < K e y C o l u m n > < D a t a T y p e > I n t e g e r < / D a t a T y p e > < D a t a S i z e > 4 < / D a t a S i z e > < N u l l P r o c e s s i n g > E r r o r < / N u l l P r o c e s s i n g > < S o u r c e   x s i : t y p e = " d d l 2 0 0 _ 2 0 0 : R o w N u m b e r B i n d i n g "   / > < / K e y C o l u m n > < / K e y C o l u m n s > < / A t t r i b u t e > < A t t r i b u t e > < A t t r i b u t e I D > D a t e < / A t t r i b u t e I D > < K e y C o l u m n s > < K e y C o l u m n > < D a t a T y p e > D a t e < / D a t a T y p e > < D a t a S i z e > - 1 < / D a t a S i z e > < N u l l P r o c e s s i n g > E r r o r < / N u l l P r o c e s s i n g > < I n v a l i d X m l C h a r a c t e r s > R e m o v e < / I n v a l i d X m l C h a r a c t e r s > < S o u r c e   x s i : t y p e = " C o l u m n B i n d i n g " > < T a b l e I D > D a t e s _ 8 a 8 f 1 5 e 7 - 7 a 5 1 - 4 c 5 c - b 6 5 7 - a f 2 6 6 f 2 0 6 a 1 1 < / T a b l e I D > < C o l u m n I D > D a t e < / C o l u m n I D > < / S o u r c e > < / K e y C o l u m n > < / K e y C o l u m n s > < T y p e > G r a n u l a r i t y < / T y p e > < / A t t r i b u t e > < A t t r i b u t e > < A t t r i b u t e I D > C a l c u l a t e d C o l u m n 1 < / A t t r i b u t e I D > < K e y C o l u m n s > < K e y C o l u m n > < D a t a T y p e > E m p t y < / D a t a T y p e > < S o u r c e   x s i : t y p e = " d d l 2 0 0 _ 2 0 0 : E x p r e s s i o n B i n d i n g " > < E x p r e s s i o n > I F ( [ D a t e ]   =   I F ( M A X ( T r a n s [ D a t e ] )   & g t ; =   M A X ( D a t e s [ D a t e ] ) ,   M A X ( T r a n s [ D a t e ] ) ,   M A X ( D a t e s [ D a t e ] ) ) , " Y e s " , " N o " ) < / E x p r e s s i o n > < / S o u r c e > < / K e y C o l u m n > < / K e y C o l u m n s > < / A t t r i b u t e > < A t t r i b u t e > < A t t r i b u t e I D > C a l c u l a t e d C o l u m n 1   1 < / A t t r i b u t e I D > < K e y C o l u m n s > < K e y C o l u m n > < D a t a T y p e > E m p t y < / D a t a T y p e > < S o u r c e   x s i : t y p e = " d d l 2 0 0 _ 2 0 0 : E x p r e s s i o n B i n d i n g " > < E x p r e s s i o n > F O R M A T ( [ D a t e ] , " Y Y Y Y - M M " ) < / E x p r e s s i o n > < / S o u r c e > < / K e y C o l u m n > < / K e y C o l u m n s > < / A t t r i b u t e > < A t t r i b u t e > < A t t r i b u t e I D > C a l c u l a t e d C o l u m n 2 < / A t t r i b u t e I D > < K e y C o l u m n s > < K e y C o l u m n > < D a t a T y p e > E m p t y < / D a t a T y p e > < S o u r c e   x s i : t y p e = " d d l 2 0 0 _ 2 0 0 : E x p r e s s i o n B i n d i n g " > < E x p r e s s i o n > Y e a r ( [ D a t e ] ) < / E x p r e s s i o n > < / S o u r c e > < / K e y C o l u m n > < / K e y C o l u m n s > < / A t t r i b u t e > < A t t r i b u t e > < A t t r i b u t e I D > C a l c u l a t e d C o l u m n 2   1 < / A t t r i b u t e I D > < K e y C o l u m n s > < K e y C o l u m n > < D a t a T y p e > E m p t y < / D a t a T y p e > < S o u r c e   x s i : t y p e = " d d l 2 0 0 _ 2 0 0 : E x p r e s s i o n B i n d i n g " > < E x p r e s s i o n > F O R M A T ( [ D a t e ] , " Y Y - M M - D D " ) < / E x p r e s s i o n > < / S o u r c e > < / K e y C o l u m n > < / K e y C o l u m n s > < / A t t r i b u t e > < A t t r i b u t e > < A t t r i b u t e I D > C a l c u l a t e d C o l u m n 1   2 < / A t t r i b u t e I D > < K e y C o l u m n s > < K e y C o l u m n > < D a t a T y p e > E m p t y < / D a t a T y p e > < S o u r c e   x s i : t y p e = " d d l 2 0 0 _ 2 0 0 : E x p r e s s i o n B i n d i n g " > < E x p r e s s i o n > F O R M A T ( [ D a t e ] , " M M - D D " ) < / E x p r e s s i o n > < / S o u r c e > < / K e y C o l u m n > < / K e y C o l u m n s > < / A t t r i b u t e > < A t t r i b u t e > < A t t r i b u t e I D > C a l c u l a t e d C o l u m n 1   3 < / A t t r i b u t e I D > < K e y C o l u m n s > < K e y C o l u m n > < D a t a T y p e > E m p t y < / D a t a T y p e > < S o u r c e   x s i : t y p e = " d d l 2 0 0 _ 2 0 0 : E x p r e s s i o n B i n d i n g " > < E x p r e s s i o n > C O N C A T E N A T E ( " Q " , F O R M A T ( [ D a t e ] , " Q " ) ) < / E x p r e s s i o n > < / S o u r c e > < / K e y C o l u m n > < / K e y C o l u m n s > < / A t t r i b u t e > < A t t r i b u t e > < A t t r i b u t e I D > C a l c u l a t e d C o l u m n 1   4 < / A t t r i b u t e I D > < K e y C o l u m n s > < K e y C o l u m n > < D a t a T y p e > E m p t y < / D a t a T y p e > < S o u r c e   x s i : t y p e = " d d l 2 0 0 _ 2 0 0 : E x p r e s s i o n B i n d i n g " > < E x p r e s s i o n > C O N C A T E N A T E ( C O N C A T E N A T E ( F O R M A T ( [ D a t e ] , " Y Y Y Y " ) , " - Q " ) ,   F O R M A T ( [ D a t e ] , " Q " ) ) < / E x p r e s s i o n > < / S o u r c e > < / K e y C o l u m n > < / K e y C o l u m n s > < / A t t r i b u t e > < A t t r i b u t e > < A t t r i b u t e I D > C a l c u l a t e d C o l u m n 1   5 < / A t t r i b u t e I D > < K e y C o l u m n s > < K e y C o l u m n > < D a t a T y p e > E m p t y < / D a t a T y p e > < S o u r c e   x s i : t y p e = " d d l 2 0 0 _ 2 0 0 : E x p r e s s i o n B i n d i n g " > < E x p r e s s i o n > M o n t h ( [ D a t e ] ) < / E x p r e s s i o n > < / S o u r c e > < / K e y C o l u m n > < / K e y C o l u m n s > < / A t t r i b u t e > < A t t r i b u t e > < A t t r i b u t e I D > C a l c u l a t e d C o l u m n 1   6 < / A t t r i b u t e I D > < K e y C o l u m n s > < K e y C o l u m n > < D a t a T y p e > E m p t y < / D a t a T y p e > < S o u r c e   x s i : t y p e = " d d l 2 0 0 _ 2 0 0 : E x p r e s s i o n B i n d i n g " > < E x p r e s s i o n > I F ( C O U N T R O W S ( R E L A T E D T A B L E ( Q u o t e s ) ) = 0 , " N o " , " Y e s " ) < / E x p r e s s i o n > < / S o u r c e > < / K e y C o l u m n > < / K e y C o l u m n s > < / A t t r i b u t e > < A t t r i b u t e > < A t t r i b u t e I D > C a l c u l a t e d C o l u m n 1   7 < / A t t r i b u t e I D > < K e y C o l u m n s > < K e y C o l u m n > < D a t a T y p e > E m p t y < / D a t a T y p e > < S o u r c e   x s i : t y p e = " d d l 2 0 0 _ 2 0 0 : E x p r e s s i o n B i n d i n g " > < E x p r e s s i o n > I F ( D a t e s [ Q u o t e s E x i s t s ]   =   " Y e s " ,   I F ( C A L C U L A T E ( C O U N T R O W S ( D a t e s ) ,   A l l ( D a t e s ) ,   D a t e s [ D a t e ] & g t ; = E A R L I E R ( D a t e s [ D a t e ] ) ,   D a t e s [ Q u o t e s E x i s t s ]   =   " Y e s " ) & l t ; = 1 2 , " Y e s " , " N o " ) ,   " N o " ) < / E x p r e s s i o n > < / S o u r c e > < / K e y C o l u m n > < / K e y C o l u m n s > < / A t t r i b u t e > < A t t r i b u t e > < A t t r i b u t e I D > C a l c u l a t e d C o l u m n 1   8 < / A t t r i b u t e I D > < K e y C o l u m n s > < K e y C o l u m n > < D a t a T y p e > E m p t y < / D a t a T y p e > < S o u r c e   x s i : t y p e = " d d l 2 0 0 _ 2 0 0 : E x p r e s s i o n B i n d i n g " > < E x p r e s s i o n > I F ( D a t e s [ Q u o t e s E x i s t s ]   =   " Y e s " ,   I F ( C A L C U L A T E ( C O U N T R O W S ( D a t e s ) ,   A l l ( D a t e s ) ,   D a t e s [ D a t e ] & g t ; = E A R L I E R ( D a t e s [ D a t e ] ) ,   D a t e s [ Q u o t e s E x i s t s ]   =   " Y e s " ) & l t ; = 2 0 , " Y e s " , " N o " ) ,   " N o " ) < / E x p r e s s i o n > < / S o u r c e > < / K e y C o l u m n > < / K e y C o l u m n s > < / A t t r i b u t e > < A t t r i b u t e > < A t t r i b u t e I D > C a l c u l a t e d C o l u m n 1   9 < / A t t r i b u t e I D > < K e y C o l u m n s > < K e y C o l u m n > < D a t a T y p e > E m p t y < / D a t a T y p e > < S o u r c e   x s i : t y p e = " d d l 2 0 0 _ 2 0 0 : E x p r e s s i o n B i n d i n g " > < E x p r e s s i o n > I F ( D a t e s [ Q u o t e s E x i s t s ]   =   " Y e s " ,   I F ( C A L C U L A T E ( C O U N T R O W S ( D a t e s ) ,   A l l ( D a t e s ) ,   D a t e s [ D a t e ] & g t ; = E A R L I E R ( D a t e s [ D a t e ] ) ,   D a t e s [ Q u o t e s E x i s t s ]   =   " Y e s " ) & l t ; = 3 0 , " Y e s " , " N o " ) ,   " N o " ) < / E x p r e s s i o n > < / S o u r c e > < / K e y C o l u m n > < / K e y C o l u m n s > < / A t t r i b u t e > < A t t r i b u t e > < A t t r i b u t e I D > C a l c u l a t e d C o l u m n 1   1 0 < / A t t r i b u t e I D > < K e y C o l u m n s > < K e y C o l u m n > < D a t a T y p e > E m p t y < / D a t a T y p e > < S o u r c e   x s i : t y p e = " d d l 2 0 0 _ 2 0 0 : E x p r e s s i o n B i n d i n g " > < E x p r e s s i o n > I F ( [ Y e a r ] = M A X ( [ Y e a r ] )   | |   ( [ Y e a r ]   =   M A X ( [ Y e a r ] ) - 1   & a m p ; & a m p ;   [ M o n t h   I n   Y e a r ]   & g t ;   M O N T H ( M a x ( [ D a t e ] ) ) ) ,   " Y e s " , " N o " ) < / E x p r e s s i o n > < / S o u r c e > < / K e y C o l u m n > < / K e y C o l u m n s > < / A t t r i b u t e > < A t t r i b u t e > < A t t r i b u t e I D > C a l c u l a t e d C o l u m n 1   1 1 < / A t t r i b u t e I D > < K e y C o l u m n s > < K e y C o l u m n > < D a t a T y p e > E m p t y < / D a t a T y p e > < S o u r c e   x s i : t y p e = " d d l 2 0 0 _ 2 0 0 : E x p r e s s i o n B i n d i n g " > < E x p r e s s i o n > I F ( [ Y e a r ] = M A X ( [ Y e a r ] )   | |   ( [ Y e a r ]   =   M A X ( [ Y e a r ] ) - 1   & a m p ; & a m p ;   [ M o n t h   I n   Y e a r ]   & g t ; =   M O N T H ( M a x ( [ D a t e ] ) ) ) ,   " Y e s " , " N o " ) < / E x p r e s s i o n > < / S o u r c e > < / K e y C o l u m n > < / K e y C o l u m n s > < / A t t r i b u t e > < A t t r i b u t e > < A t t r i b u t e I D > C a l c u l a t e d C o l u m n 1   1 2 < / A t t r i b u t e I D > < K e y C o l u m n s > < K e y C o l u m n > < D a t a T y p e > E m p t y < / D a t a T y p e > < S o u r c e   x s i : t y p e = " d d l 2 0 0 _ 2 0 0 : E x p r e s s i o n B i n d i n g " > < E x p r e s s i o n > I F ( [ Y e a r ] = M A X ( [ Y e a r ] ) ,   " Y e s " , " N o " ) < / E x p r e s s i o n > < / S o u r c e > < / K e y C o l u m n > < / K e y C o l u m n s > < / A t t r i b u t e > < A t t r i b u t e > < A t t r i b u t e I D > C a l c u l a t e d C o l u m n 1   1 3 < / A t t r i b u t e I D > < K e y C o l u m n s > < K e y C o l u m n > < D a t a T y p e > E m p t y < / D a t a T y p e > < S o u r c e   x s i : t y p e = " d d l 2 0 0 _ 2 0 0 : E x p r e s s i o n B i n d i n g " > < E x p r e s s i o n > I F ( [ Y e a r ] & g t ; M A X ( [ Y e a r ] ) - 2 ,   " Y e s " ,   " N o " ) < / E x p r e s s i o n > < / S o u r c e > < / K e y C o l u m n > < / K e y C o l u m n s > < / A t t r i b u t e > < A t t r i b u t e > < A t t r i b u t e I D > C a l c u l a t e d C o l u m n 1   1 4 < / A t t r i b u t e I D > < K e y C o l u m n s > < K e y C o l u m n > < D a t a T y p e > E m p t y < / D a t a T y p e > < S o u r c e   x s i : t y p e = " d d l 2 0 0 _ 2 0 0 : E x p r e s s i o n B i n d i n g " > < E x p r e s s i o n > I F ( [ Y e a r ] & g t ; M A X ( [ Y e a r ] ) - 4 ,   " Y e s " ,   " N o " ) < / E x p r e s s i o n > < / S o u r c e > < / K e y C o l u m n > < / K e y C o l u m n s > < / A t t r i b u t e > < A t t r i b u t e > < A t t r i b u t e I D > C a l c u l a t e d C o l u m n 1   1 5 < / A t t r i b u t e I D > < K e y C o l u m n s > < K e y C o l u m n > < D a t a T y p e > E m p t y < / D a t a T y p e > < S o u r c e   x s i : t y p e = " d d l 2 0 0 _ 2 0 0 : E x p r e s s i o n B i n d i n g " > < E x p r e s s i o n > I F ( [ Y e a r ] & g t ; M A X ( [ Y e a r ] ) - 5 ,   " Y e s " ,   " N o " ) < / E x p r e s s i o n > < / S o u r c e > < / K e y C o l u m n > < / K e y C o l u m n s > < / A t t r i b u t e > < A t t r i b u t e > < A t t r i b u t e I D > C a l c u l a t e d C o l u m n 1   1 6 < / A t t r i b u t e I D > < K e y C o l u m n s > < K e y C o l u m n > < D a t a T y p e > E m p t y < / D a t a T y p e > < S o u r c e   x s i : t y p e = " d d l 2 0 0 _ 2 0 0 : E x p r e s s i o n B i n d i n g " > < E x p r e s s i o n > I F ( [ Y e a r ] & g t ; M A X ( [ Y e a r ] ) - 7 ,   " Y e s " ,   " N o " ) < / E x p r e s s i o n > < / S o u r c e > < / K e y C o l u m n > < / K e y C o l u m n s > < / A t t r i b u t e > < A t t r i b u t e > < A t t r i b u t e I D > C a l c u l a t e d C o l u m n 1   1 7 < / A t t r i b u t e I D > < K e y C o l u m n s > < K e y C o l u m n > < D a t a T y p e > E m p t y < / D a t a T y p e > < S o u r c e   x s i : t y p e = " d d l 2 0 0 _ 2 0 0 : E x p r e s s i o n B i n d i n g " > < E x p r e s s i o n > I F ( [ Y e a r ] & g t ; M A X ( [ Y e a r ] ) - 9 ,   " Y e s " ,   " N o " ) < / E x p r e s s i o n > < / S o u r c e > < / K e y C o l u m n > < / K e y C o l u m n s > < / A t t r i b u t e > < A t t r i b u t e > < A t t r i b u t e I D > C a l c u l a t e d C o l u m n 1   1 8 < / A t t r i b u t e I D > < K e y C o l u m n s > < K e y C o l u m n > < D a t a T y p e > E m p t y < / D a t a T y p e > < S o u r c e   x s i : t y p e = " d d l 2 0 0 _ 2 0 0 : E x p r e s s i o n B i n d i n g " > < E x p r e s s i o n > I F ( [ Y e a r ] = M A X ( [ Y e a r ] ) - 1   & a m p ; & a m p ;   F O R M A T ( [ D a t e ] , " M M D D " ) & l t ; = F O R M A T ( M A X ( [ D a t e ] ) , " M M D D " ) ,   " Y e s " , " N o " ) < / E x p r e s s i o n > < / S o u r c e > < / K e y C o l u m n > < / K e y C o l u m n s > < / A t t r i b u t e > < A t t r i b u t e > < A t t r i b u t e I D > C a l c u l a t e d C o l u m n 1   1 9 < / A t t r i b u t e I D > < K e y C o l u m n s > < K e y C o l u m n > < D a t a T y p e > E m p t y < / D a t a T y p e > < S o u r c e   x s i : t y p e = " d d l 2 0 0 _ 2 0 0 : E x p r e s s i o n B i n d i n g " > < E x p r e s s i o n > " Y e s " < / E x p r e s s i o n > < / S o u r c e > < / K e y C o l u m n > < / K e y C o l u m n s > < / A t t r i b u t e > < A t t r i b u t e > < A t t r i b u t e I D > C a l c u l a t e d C o l u m n 1   2 0 < / A t t r i b u t e I D > < K e y C o l u m n s > < K e y C o l u m n > < D a t a T y p e > E m p t y < / D a t a T y p e > < S o u r c e   x s i : t y p e = " d d l 2 0 0 _ 2 0 0 : E x p r e s s i o n B i n d i n g " > < E x p r e s s i o n > I F ( F O R M A T ( [ D a t e ] , " Y Y Y Y - M M " )   =   F O R M A T ( M A X ( [ D a t e ] ) ,   " Y Y Y Y - M M " ) , " Y e s " , " N o " ) < / E x p r e s s i o n > < / S o u r c e > < / K e y C o l u m n > < / K e y C o l u m n s > < / A t t r i b u t e > < A t t r i b u t e > < A t t r i b u t e I D > C a l c u l a t e d C o l u m n 1   2 1 < / A t t r i b u t e I D > < K e y C o l u m n s > < K e y C o l u m n > < D a t a T y p e > E m p t y < / D a t a T y p e > < S o u r c e   x s i : t y p e = " d d l 2 0 0 _ 2 0 0 : E x p r e s s i o n B i n d i n g " > < E x p r e s s i o n > I F ( [ Y e a r ] & g t ; M A X ( [ Y e a r ] ) - 3 ,   " Y e s " ,   " N o " ) < / E x p r e s s i o n > < / S o u r c e > < / K e y C o l u m n > < / K e y C o l u m n s > < / A t t r i b u t e > < A t t r i b u t e > < A t t r i b u t e I D > C a l c u l a t e d C o l u m n 1   2 2 < / A t t r i b u t e I D > < K e y C o l u m n s > < K e y C o l u m n > < D a t a T y p e > E m p t y < / D a t a T y p e > < S o u r c e   x s i : t y p e = " d d l 2 0 0 _ 2 0 0 : E x p r e s s i o n B i n d i n g " > < E x p r e s s i o n > D A T E A D D ( D a t e s [ D a t e ] , ( - 1 ) * W E E K D A Y ( D a t e s [ D a t e ] , 2 ) + 1 , d a y ) < / E x p r e s s i o n > < / S o u r c e > < / K e y C o l u m n > < / K e y C o l u m n s > < / A t t r i b u t e > < A t t r i b u t e > < A t t r i b u t e I D > C a l c u l a t e d C o l u m n 1   2 3 < / A t t r i b u t e I D > < K e y C o l u m n s > < K e y C o l u m n > < D a t a T y p e > E m p t y < / D a t a T y p e > < S o u r c e   x s i : t y p e = " d d l 2 0 0 _ 2 0 0 : E x p r e s s i o n B i n d i n g " > < E x p r e s s i o n > C A L C U L A T E ( C O U N T X ( V A L U E S ( D a t e s [ W e e k ] ) , 1 ) ,   D a t e s [ W e e k ]   & l t ;   E A R L I E R ( D a t e s [ W e e k ] ) ,   A l l ( D a t e s ) ) + 0 < / E x p r e s s i o n > < / S o u r c e > < / K e y C o l u m n > < / K e y C o l u m n s > < / A t t r i b u t e > < A t t r i b u t e > < A t t r i b u t e I D > C a l c u l a t e d C o l u m n 1   2 4 < / A t t r i b u t e I D > < K e y C o l u m n s > < K e y C o l u m n > < D a t a T y p e > E m p t y < / D a t a T y p e > < S o u r c e   x s i : t y p e = " d d l 2 0 0 _ 2 0 0 : E x p r e s s i o n B i n d i n g " > < E x p r e s s i o n > I F ( D a t e s [ W e e k N o ] & g t ; M A X ( D a t e s [ W e e k N o ] )   -   2 , " Y e s " , " N o " ) < / E x p r e s s i o n > < / S o u r c e > < / K e y C o l u m n > < / K e y C o l u m n s > < / A t t r i b u t e > < / A t t r i b u t e s > < I n t e r m e d i a t e C u b e D i m e n s i o n I D > C u r r e n c y C o n v _ 7 c 0 2 3 0 c e - 2 c 6 a - 4 d b a - 8 7 e b - f 1 4 7 1 5 c 3 7 1 9 7 < / I n t e r m e d i a t e C u b e D i m e n s i o n I D > < I n t e r m e d i a t e G r a n u l a r i t y A t t r i b u t e I D > D a t e < / I n t e r m e d i a t e G r a n u l a r i t y A t t r i b u t e I D > < M a t e r i a l i z a t i o n > R e g u l a r < / M a t e r i a l i z a t i o n > < d d l 3 0 0 : R e l a t i o n s h i p I D > 4 f b 6 7 3 f 0 - 7 c 7 5 - 4 4 c e - 9 a f c - d 4 b 2 f 1 7 9 c 5 7 4 < / d d l 3 0 0 : R e l a t i o n s h i p I D > < / D i m e n s i o n > < / D i m e n s i o n s > < P a r t i t i o n s > < P a r t i t i o n > < I D > C u r r e n c y C o n v _ 7 c 0 2 3 0 c e - 2 c 6 a - 4 d b a - 8 7 e b - f 1 4 7 1 5 c 3 7 1 9 7 < / I D > < N a m e > C u r r e n c y C o n v < / 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 & l t ; s t r i n g & g t ; D a t e & l t ; / s t r i n g & g t ;  
             & l t ; / k e y & g t ;  
             & l t ; v a l u e & g t ;  
                 & l t ; i n t & g t ; 8 8 & l t ; / i n t & g t ;  
             & l t ; / v a l u e & g t ;  
         & l t ; / i t e m & g t ;  
         & l t ; i t e m & g t ;  
             & l t ; k e y & g t ;  
                 & l t ; s t r i n g & g t ; C u r r e n c y F r o m & l t ; / s t r i n g & g t ;  
             & l t ; / k e y & g t ;  
             & l t ; v a l u e & g t ;  
                 & l t ; i n t & g t ; 1 4 6 & l t ; / i n t & g t ;  
             & l t ; / v a l u e & g t ;  
         & l t ; / i t e m & g t ;  
         & l t ; i t e m & g t ;  
             & l t ; k e y & g t ;  
                 & l t ; s t r i n g & g t ; C u r r e n c y T o & l t ; / s t r i n g & g t ;  
             & l t ; / k e y & g t ;  
             & l t ; v a l u e & g t ;  
                 & l t ; i n t & g t ; 1 2 8 & l t ; / i n t & g t ;  
             & l t ; / v a l u e & g t ;  
         & l t ; / i t e m & g t ;  
         & l t ; i t e m & g t ;  
             & l t ; k e y & g t ;  
                 & l t ; s t r i n g & g t ; E x c h R a t e & l t ; / s t r i n g & g t ;  
             & l t ; / k e y & g t ;  
             & l t ; v a l u e & g t ;  
                 & l t ; i n t & g t ; 1 1 5 & l t ; / i n t & g t ;  
             & l t ; / v a l u e & g t ;  
         & l t ; / i t e m & g t ;  
     & l t ; / C o l u m n W i d t h s & g t ;  
     & l t ; C o l u m n D i s p l a y I n d e x & g t ;  
         & l t ; i t e m & g t ;  
             & l t ; k e y & g t ;  
                 & l t ; s t r i n g & g t ; D a t e & l t ; / s t r i n g & g t ;  
             & l t ; / k e y & g t ;  
             & l t ; v a l u e & g t ;  
                 & l t ; i n t & g t ; 0 & l t ; / i n t & g t ;  
             & l t ; / v a l u e & g t ;  
         & l t ; / i t e m & g t ;  
         & l t ; i t e m & g t ;  
             & l t ; k e y & g t ;  
                 & l t ; s t r i n g & g t ; C u r r e n c y F r o m & l t ; / s t r i n g & g t ;  
             & l t ; / k e y & g t ;  
             & l t ; v a l u e & g t ;  
                 & l t ; i n t & g t ; 1 & l t ; / i n t & g t ;  
             & l t ; / v a l u e & g t ;  
         & l t ; / i t e m & g t ;  
         & l t ; i t e m & g t ;  
             & l t ; k e y & g t ;  
                 & l t ; s t r i n g & g t ; C u r r e n c y T o & l t ; / s t r i n g & g t ;  
             & l t ; / k e y & g t ;  
             & l t ; v a l u e & g t ;  
                 & l t ; i n t & g t ; 2 & l t ; / i n t & g t ;  
             & l t ; / v a l u e & g t ;  
         & l t ; / i t e m & g t ;  
         & l t ; i t e m & g t ;  
             & l t ; k e y & g t ;  
                 & l t ; s t r i n g & g t ; E x c h R a t e & l t ; / s t r i n g & g t ;  
             & l t ; / k e y & g t ;  
             & l t ; v a l u e & g t ;  
                 & l t ; i n t & g t ; 3 & l t ; / i n t & g t ;  
             & l t ; / v a l u e & g t ;  
         & l t ; / i t e m & g t ;  
     & l t ; / C o l u m n D i s p l a y I n d e x & g t ;  
     & l t ; C o l u m n F r o z e n   / & g t ;  
     & l t ; C o l u m n C h e c k e d & g t ;  
         & l t ; i t e m & g t ;  
             & l t ; k e y & g t ;  
                 & l t ; s t r i n g & g t ; D a t e & l t ; / s t r i n g & g t ; 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 5 b 0 d 0 c f c - 8 0 8 e - 4 d 7 b - 9 6 a b - 3 f e 9 c f 3 3 f 6 4 c < / D a t a S o u r c e I D > < Q u e r y D e f i n i t i o n > S E L E C T   [ C u r r e n c y C o n v # c s v ] . *       F R O M   [ C u r r e n c y C o n v # c s v ] < / 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 R e p o r t C u r r e n c y < / I D > < N a m e > R e p o r t C u r r e n c y < / N a m e > < M e a s u r e s > < M e a s u r e > < I D > R e p o r t C u r r e n c y < / I D > < N a m e > _ C o u n t   R e p o r t C u r r e n c y < / 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 R e p o r t C u r r e n c y < / C u b e D i m e n s i o n I D > < A t t r i b u t e s > < A t t r i b u t e > < A t t r i b u t e I D > R e p o r t C u r r e n c y < / A t t r i b u t e I D > < K e y C o l u m n s > < K e y C o l u m n > < D a t a T y p e > W C h a r < / D a t a T y p e > < N u l l P r o c e s s i n g > P r e s e r v e < / N u l l P r o c e s s i n g > < / K e y C o l u m n > < / K e y C o l u m n s > < / A t t r i b u t e > < A t t r i b u t e > < A t t r i b u t e I D > C u r r e n c y I D < / A t t r i b u t e I D > < K e y C o l u m n s > < K e y C o l u m n > < D a t a T y p e > B i g I n t < / D a t a T y p e > < N u l l P r o c e s s i n g > P r e s e r v e < / N u l l P r o c e s s i n g > < / K e y C o l u m n > < / K e y C o l u m n s > < / A t t r i b u t e > < A t t r i b u t e > < A t t r i b u t e I D > R o w N u m b e r < / A t t r i b u t e I D > < K e y C o l u m n s > < K e y C o l u m n > < D a t a T y p e > I n t e g e r < / D a t a T y p e > < S o u r c e   x s i : t y p e = " C o l u m n B i n d i n g " > < T a b l e I D > R e p o r t C u r r e n c y < / T a b l e I D > < C o l u m n I D > R o w N u m b e r < / C o l u m n I D > < / S o u r c e > < / K e y C o l u m n > < / K e y C o l u m n s > < T y p e > G r a n u l a r i t y < / T y p e > < / A t t r i b u t e > < / A t t r i b u t e s > < d d l 2 0 0 _ 2 0 0 : S h a r e D i m e n s i o n S t o r a g e > S h a r e d < / d d l 2 0 0 _ 2 0 0 : S h a r e D i m e n s i o n S t o r a g e > < / D i m e n s i o n > < / D i m e n s i o n s > < P a r t i t i o n s > < P a r t i t i o n > < I D > R e p o r t C u r r e n c y < / I D > < N a m e > R e p o r t C u r r e n c y < / 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 S y m b o l S e c t o r < / I D > < N a m e > S y m b o l S e c t o r < / N a m e > < M e a s u r e s > < M e a s u r e > < I D > S y m b o l S e c t o r < / I D > < N a m e > _ C o u n t   S y m b o l S e c t o r < / 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 S y m b o l S e c t o r < / C u b e D i m e n s i o n I D > < A t t r i b u t e s > < A t t r i b u t e > < A t t r i b u t e I D > S y m b o l < / A t t r i b u t e I D > < K e y C o l u m n s > < K e y C o l u m n > < D a t a T y p e > W C h a r < / D a t a T y p e > < N u l l P r o c e s s i n g > P r e s e r v e < / N u l l P r o c e s s i n g > < / K e y C o l u m n > < / K e y C o l u m n s > < / A t t r i b u t e > < A t t r i b u t e > < A t t r i b u t e I D > S e c t o r < / A t t r i b u t e I D > < K e y C o l u m n s > < K e y C o l u m n > < D a t a T y p e > W C h a r < / D a t a T y p e > < N u l l P r o c e s s i n g > P r e s e r v e < / N u l l P r o c e s s i n g > < / K e y C o l u m n > < / K e y C o l u m n s > < / A t t r i b u t e > < A t t r i b u t e > < A t t r i b u t e I D > P e r c e n t < / A t t r i b u t e I D > < K e y C o l u m n s > < K e y C o l u m n > < D a t a T y p e > D o u b l e < / D a t a T y p e > < N u l l P r o c e s s i n g > P r e s e r v e < / N u l l P r o c e s s i n g > < / K e y C o l u m n > < / K e y C o l u m n s > < / A t t r i b u t e > < A t t r i b u t e > < A t t r i b u t e I D > S e n s i t i v i t y < / A t t r i b u t e I D > < K e y C o l u m n s > < K e y C o l u m n > < D a t a T y p e > W C h a r < / D a t a T y p e > < N u l l P r o c e s s i n g > P r e s e r v e < / N u l l P r o c e s s i n g > < / K e y C o l u m n > < / K e y C o l u m n s > < / A t t r i b u t e > < A t t r i b u t e > < A t t r i b u t e I D > R o w N u m b e r < / A t t r i b u t e I D > < K e y C o l u m n s > < K e y C o l u m n > < D a t a T y p e > I n t e g e r < / D a t a T y p e > < S o u r c e   x s i : t y p e = " C o l u m n B i n d i n g " > < T a b l e I D > S y m b o l S e c t o r < / T a b l e I D > < C o l u m n I D > R o w N u m b e r < / C o l u m n I D > < / S o u r c e > < / K e y C o l u m n > < / K e y C o l u m n s > < T y p e > G r a n u l a r i t y < / T y p e > < / A t t r i b u t e > < / A t t r i b u t e s > < d d l 2 0 0 _ 2 0 0 : S h a r e D i m e n s i o n S t o r a g e > S h a r e d < / d d l 2 0 0 _ 2 0 0 : S h a r e D i m e n s i o n S t o r a g e > < / D i m e n s i o n > < D i m e n s i o n   x s i : t y p e = " R e f e r e n c e M e a s u r e G r o u p D i m e n s i o n " > < C u b e D i m e n s i o n I D > S y m b o l < / C u b e D i m e n s i o n I D > < A t t r i b u t e s > < A t t r i b u t e > < A t t r i b u t e I D > S y m b o l < / A t t r i b u t e I D > < K e y C o l u m n s > < K e y C o l u m n > < D a t a T y p e > W C h a r < / D a t a T y p e > < N u l l P r o c e s s i n g > E r r o r < / N u l l P r o c e s s i n g > < / K e y C o l u m n > < / K e y C o l u m n s > < T y p e > G r a n u l a r i t y < / T y p e > < / A t t r i b u t e > < A t t r i b u t e > < A t t r i b u t e I D > S y m b o l N a m e < / A t t r i b u t e I D > < K e y C o l u m n s > < K e y C o l u m n > < D a t a T y p e > W C h a r < / D a t a T y p e > < N u l l P r o c e s s i n g > P r e s e r v e < / N u l l P r o c e s s i n g > < / K e y C o l u m n > < / K e y C o l u m n s > < / A t t r i b u t e > < A t t r i b u t e > < A t t r i b u t e I D > C u r r e n c y < / A t t r i b u t e I D > < K e y C o l u m n s > < K e y C o l u m n > < D a t a T y p e > W C h a r < / D a t a T y p e > < N u l l P r o c e s s i n g > P r e s e r v e < / N u l l P r o c e s s i n g > < / K e y C o l u m n > < / K e y C o l u m n s > < / A t t r i b u t e > < A t t r i b u t e > < A t t r i b u t e I D > M E R < / A t t r i b u t e I D > < K e y C o l u m n s > < K e y C o l u m n > < D a t a T y p e > D o u b l e < / D a t a T y p e > < N u l l P r o c e s s i n g > P r e s e r v e < / N u l l P r o c e s s i n g > < / K e y C o l u m n > < / K e y C o l u m n s > < / A t t r i b u t e > < A t t r i b u t e > < A t t r i b u t e I D > A l l o c a t i o n < / A t t r i b u t e I D > < K e y C o l u m n s > < K e y C o l u m n > < D a t a T y p e > W C h a r < / D a t a T y p e > < N u l l P r o c e s s i n g > P r e s e r v e < / N u l l P r o c e s s i n g > < / K e y C o l u m n > < / K e y C o l u m n s > < / A t t r i b u t e > < A t t r i b u t e > < A t t r i b u t e I D > S y m b o l G r o u p 1 < / A t t r i b u t e I D > < K e y C o l u m n s > < K e y C o l u m n > < D a t a T y p e > W C h a r < / D a t a T y p e > < N u l l P r o c e s s i n g > P r e s e r v e < / N u l l P r o c e s s i n g > < / K e y C o l u m n > < / K e y C o l u m n s > < / A t t r i b u t e > < A t t r i b u t e > < A t t r i b u t e I D > S y m b o l G r o u p 2 < / A t t r i b u t e I D > < K e y C o l u m n s > < K e y C o l u m n > < D a t a T y p e > W C h a r < / D a t a T y p e > < N u l l P r o c e s s i n g > P r e s e r v e < / N u l l P r o c e s s i n g > < / K e y C o l u m n > < / K e y C o l u m n s > < / A t t r i b u t e > < A t t r i b u t e > < A t t r i b u t e I D > S y m b o l G r o u p 3 < / A t t r i b u t e I D > < K e y C o l u m n s > < K e y C o l u m n > < D a t a T y p e > W C h a r < / D a t a T y p e > < N u l l P r o c e s s i n g > P r e s e r v e < / N u l l P r o c e s s i n g > < / K e y C o l u m n > < / K e y C o l u m n s > < / A t t r i b u t e > < A t t r i b u t e > < A t t r i b u t e I D > R e g i o n < / A t t r i b u t e I D > < K e y C o l u m n s > < K e y C o l u m n > < D a t a T y p e > W C h a r < / D a t a T y p e > < N u l l P r o c e s s i n g > P r e s e r v e < / N u l l P r o c e s s i n g > < / K e y C o l u m n > < / K e y C o l u m n s > < / A t t r i b u t e > < A t t r i b u t e > < A t t r i b u t e I D > W H T P e r c e n t < / A t t r i b u t e I D > < K e y C o l u m n s > < K e y C o l u m n > < D a t a T y p e > D o u b l e < / D a t a T y p e > < N u l l P r o c e s s i n g > P r e s e r v e < / N u l l P r o c e s s i n g > < / K e y C o l u m n > < / K e y C o l u m n s > < / A t t r i b u t e > < A t t r i b u t e > < A t t r i b u t e I D > S e c t o r S u m < / A t t r i b u t e I D > < K e y C o l u m n s > < K e y C o l u m n > < D a t a T y p e > D o u b l e < / 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A t t r i b u t e I D > C a l c u l a t e d C o l u m n 1 < / A t t r i b u t e I D > < K e y C o l u m n s > < K e y C o l u m n > < D a t a T y p e > E m p t y < / D a t a T y p e > < S o u r c e   x s i : t y p e = " d d l 2 0 0 _ 2 0 0 : E x p r e s s i o n B i n d i n g " > < E x p r e s s i o n > I F ( C O U N T R O W S ( F I L T E R ( R E L A T E D T A B L E ( Q u o t e s ) ,   Q u o t e s [ D a t e ] & g t ; M A X ( D a t e s [ D a t e ] ) - 3 0 ) ) & g t ; 0 , " Y e s " , " N o " ) < / E x p r e s s i o n > < / S o u r c e > < / K e y C o l u m n > < / K e y C o l u m n s > < / A t t r i b u t e > < / A t t r i b u t e s > < I n t e r m e d i a t e C u b e D i m e n s i o n I D > S y m b o l S e c t o r < / I n t e r m e d i a t e C u b e D i m e n s i o n I D > < I n t e r m e d i a t e G r a n u l a r i t y A t t r i b u t e I D > S y m b o l < / I n t e r m e d i a t e G r a n u l a r i t y A t t r i b u t e I D > < M a t e r i a l i z a t i o n > R e g u l a r < / M a t e r i a l i z a t i o n > < d d l 3 0 0 : R e l a t i o n s h i p I D > 9 c 2 f e 2 9 6 - 8 9 4 4 - 4 3 5 0 - b 2 5 3 - a d 6 f 5 2 8 8 1 0 e c < / d d l 3 0 0 : R e l a t i o n s h i p I D > < / D i m e n s i o n > < D i m e n s i o n   x s i : t y p e = " R e f e r e n c e M e a s u r e G r o u p D i m e n s i o n " > < C u b e D i m e n s i o n I D > A l l o c a t i o n < / C u b e D i m e n s i o n I D > < A t t r i b u t e s > < A t t r i b u t e > < A t t r i b u t e I D > A l l o c a t i o n < / A t t r i b u t e I D > < K e y C o l u m n s > < K e y C o l u m n > < D a t a T y p e > W C h a r < / D a t a T y p e > < N u l l P r o c e s s i n g > E r r o r < / N u l l P r o c e s s i n g > < / K e y C o l u m n > < / K e y C o l u m n s > < T y p e > G r a n u l a r i t y < / T y p e > < / 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 S y m b o l < / I n t e r m e d i a t e C u b e D i m e n s i o n I D > < I n t e r m e d i a t e G r a n u l a r i t y A t t r i b u t e I D > A l l o c a t i o n < / I n t e r m e d i a t e G r a n u l a r i t y A t t r i b u t e I D > < / D i m e n s i o n > < / D i m e n s i o n s > < P a r t i t i o n s > < P a r t i t i o n > < I D > S y m b o l S e c t o r < / I D > < N a m e > S y m b o l S e c t o r < / 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 X I R R < / I D > < N a m e > X I R R < / N a m e > < M e a s u r e s > < M e a s u r e > < I D > X I R R < / I D > < N a m e > _ C o u n t   X I R R < / 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 X I R R < / C u b e D i m e n s i o n I D > < A t t r i b u t e s > < A t t r i b u t e > < A t t r i b u t e I D > X I R R < / A t t r i b u t e I D > < K e y C o l u m n s > < K e y C o l u m n > < D a t a T y p e > D o u b l e < / D a t a T y p e > < N u l l P r o c e s s i n g > P r e s e r v e < / N u l l P r o c e s s i n g > < / K e y C o l u m n > < / K e y C o l u m n s > < / A t t r i b u t e > < A t t r i b u t e > < A t t r i b u t e I D > R o w N u m b e r < / A t t r i b u t e I D > < K e y C o l u m n s > < K e y C o l u m n > < D a t a T y p e > I n t e g e r < / D a t a T y p e > < S o u r c e   x s i : t y p e = " C o l u m n B i n d i n g " > < T a b l e I D > X I R R < / T a b l e I D > < C o l u m n I D > R o w N u m b e r < / C o l u m n I D > < / S o u r c e > < / K e y C o l u m n > < / K e y C o l u m n s > < T y p e > G r a n u l a r i t y < / T y p e > < / A t t r i b u t e > < / A t t r i b u t e s > < d d l 2 0 0 _ 2 0 0 : S h a r e D i m e n s i o n S t o r a g e > S h a r e d < / d d l 2 0 0 _ 2 0 0 : S h a r e D i m e n s i o n S t o r a g e > < / D i m e n s i o n > < / D i m e n s i o n s > < P a r t i t i o n s > < P a r t i t i o n > < I D > X I R R < / I D > < N a m e > X I R R < / 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 D a t e s _ 8 a 8 f 1 5 e 7 - 7 a 5 1 - 4 c 5 c - b 6 5 7 - a f 2 6 6 f 2 0 6 a 1 1 < / I D > < N a m e > D a t e s < / N a m e > < M e a s u r e s > < M e a s u r e > < I D > D a t e s _ 8 a 8 f 1 5 e 7 - 7 a 5 1 - 4 c 5 c - b 6 5 7 - a f 2 6 6 f 2 0 6 a 1 1 < / I D > < N a m e > _ C o u n t   D a t e s < / N a m e > < A g g r e g a t e F u n c t i o n > C o u n t < / A g g r e g a t e F u n c t i o n > < D a t a T y p e > B i g I n t < / D a t a T y p e > < S o u r c e > < D a t a T y p e > B i g I n t < / D a t a T y p e > < D a t a S i z e > 8 < / D a t a S i z e > < S o u r c e   x s i : t y p e = " R o w B i n d i n g " > < T a b l e I D > D a t e s _ 8 a 8 f 1 5 e 7 - 7 a 5 1 - 4 c 5 c - b 6 5 7 - a f 2 6 6 f 2 0 6 a 1 1 < / 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 D a t e s _ 8 a 8 f 1 5 e 7 - 7 a 5 1 - 4 c 5 c - b 6 5 7 - a f 2 6 6 f 2 0 6 a 1 1 < / C u b e D i m e n s i o n I D > < A t t r i b u t e s > < A t t r i b u t e > < A t t r i b u t e I D > R o w N u m b e r < / A t t r i b u t e I D > < K e y C o l u m n s > < K e y C o l u m n > < D a t a T y p e > I n t e g e r < / D a t a T y p e > < S o u r c e   x s i : t y p e = " C o l u m n B i n d i n g " > < T a b l e I D > D a t e s < / T a b l e I D > < C o l u m n I D > R o w N u m b e r < / C o l u m n I D > < / S o u r c e > < / K e y C o l u m n > < / K e y C o l u m n s > < T y p e > G r a n u l a r i t y < / T y p e > < / A t t r i b u t e > < A t t r i b u t e > < A t t r i b u t e I D > D a t e < / A t t r i b u t e I D > < K e y C o l u m n s > < K e y C o l u m n > < D a t a T y p e > D a t e < / D a t a T y p e > < D a t a S i z e > - 1 < / D a t a S i z e > < N u l l P r o c e s s i n g > P r e s e r v e < / N u l l P r o c e s s i n g > < I n v a l i d X m l C h a r a c t e r s > R e m o v e < / I n v a l i d X m l C h a r a c t e r s > < S o u r c e   x s i : t y p e = " C o l u m n B i n d i n g " > < T a b l e I D > D a t e s _ 8 a 8 f 1 5 e 7 - 7 a 5 1 - 4 c 5 c - b 6 5 7 - a f 2 6 6 f 2 0 6 a 1 1 < / T a b l e I D > < C o l u m n I D > D a t e < / C o l u m n I D > < / S o u r c e > < / K e y C o l u m n > < / K e y C o l u m n s > < / A t t r i b u t e > < A t t r i b u t e > < A t t r i b u t e I D > C a l c u l a t e d C o l u m n 1 < / A t t r i b u t e I D > < K e y C o l u m n s > < K e y C o l u m n > < D a t a T y p e > E m p t y < / D a t a T y p e > < S o u r c e   x s i : t y p e = " d d l 2 0 0 _ 2 0 0 : E x p r e s s i o n B i n d i n g " > < E x p r e s s i o n > 1 < / E x p r e s s i o n > < / S o u r c e > < / K e y C o l u m n > < / K e y C o l u m n s > < / A t t r i b u t e > < A t t r i b u t e > < A t t r i b u t e I D > C a l c u l a t e d C o l u m n 1   1 < / A t t r i b u t e I D > < K e y C o l u m n s > < K e y C o l u m n > < D a t a T y p e > E m p t y < / D a t a T y p e > < S o u r c e   x s i : t y p e = " d d l 2 0 0 _ 2 0 0 : E x p r e s s i o n B i n d i n g " > < E x p r e s s i o n > M O N T H ( [ D a t e ] ) < / E x p r e s s i o n > < / S o u r c e > < / K e y C o l u m n > < / K e y C o l u m n s > < / A t t r i b u t e > < A t t r i b u t e > < A t t r i b u t e I D > C a l c u l a t e d C o l u m n 2 < / A t t r i b u t e I D > < K e y C o l u m n s > < K e y C o l u m n > < D a t a T y p e > E m p t y < / D a t a T y p e > < S o u r c e   x s i : t y p e = " d d l 2 0 0 _ 2 0 0 : E x p r e s s i o n B i n d i n g " > < E x p r e s s i o n > < / E x p r e s s i o n > < / S o u r c e > < / K e y C o l u m n > < / K e y C o l u m n s > < / A t t r i b u t e > < A t t r i b u t e > < A t t r i b u t e I D > C a l c u l a t e d C o l u m n 2   1 < / A t t r i b u t e I D > < K e y C o l u m n s > < K e y C o l u m n > < D a t a T y p e > E m p t y < / D a t a T y p e > < S o u r c e   x s i : t y p e = " d d l 2 0 0 _ 2 0 0 : E x p r e s s i o n B i n d i n g " > < E x p r e s s i o n > F O R M A T ( [ D a t e ] , " Y Y Y Y - M M " ) < / E x p r e s s i o n > < / S o u r c e > < / K e y C o l u m n > < / K e y C o l u m n s > < / A t t r i b u t e > < A t t r i b u t e > < A t t r i b u t e I D > C a l c u l a t e d C o l u m n 1   2 < / A t t r i b u t e I D > < K e y C o l u m n s > < K e y C o l u m n > < D a t a T y p e > E m p t y < / D a t a T y p e > < S o u r c e   x s i : t y p e = " d d l 2 0 0 _ 2 0 0 : E x p r e s s i o n B i n d i n g " > < E x p r e s s i o n > F O R M A T ( [ D a t e ] , " M M - D D " ) < / E x p r e s s i o n > < / S o u r c e > < / K e y C o l u m n > < / K e y C o l u m n s > < / A t t r i b u t e > < A t t r i b u t e > < A t t r i b u t e I D > C a l c u l a t e d C o l u m n 1   3 < / A t t r i b u t e I D > < K e y C o l u m n s > < K e y C o l u m n > < D a t a T y p e > E m p t y < / D a t a T y p e > < S o u r c e   x s i : t y p e = " d d l 2 0 0 _ 2 0 0 : E x p r e s s i o n B i n d i n g " > < E x p r e s s i o n > F O R M A T ( [ D a t e ] , " Q Q " ) < / E x p r e s s i o n > < / S o u r c e > < / K e y C o l u m n > < / K e y C o l u m n s > < / A t t r i b u t e > < A t t r i b u t e > < A t t r i b u t e I D > C a l c u l a t e d C o l u m n 1   4 < / A t t r i b u t e I D > < K e y C o l u m n s > < K e y C o l u m n > < D a t a T y p e > E m p t y < / D a t a T y p e > < S o u r c e   x s i : t y p e = " d d l 2 0 0 _ 2 0 0 : E x p r e s s i o n B i n d i n g " > < E x p r e s s i o n > C O N C A T E N A T E ( F O R M A T ( Y E A R ( [ D a t e ] ) ) , " - Q " ) < / E x p r e s s i o n > < / S o u r c e > < / K e y C o l u m n > < / K e y C o l u m n s > < / A t t r i b u t e > < A t t r i b u t e > < A t t r i b u t e I D > C a l c u l a t e d C o l u m n 1   5 < / A t t r i b u t e I D > < K e y C o l u m n s > < K e y C o l u m n > < D a t a T y p e > E m p t y < / D a t a T y p e > < S o u r c e   x s i : t y p e = " d d l 2 0 0 _ 2 0 0 : E x p r e s s i o n B i n d i n g " > < E x p r e s s i o n > M o n t h ( [ D a t e ] ) < / E x p r e s s i o n > < / S o u r c e > < / K e y C o l u m n > < / K e y C o l u m n s > < / A t t r i b u t e > < A t t r i b u t e > < A t t r i b u t e I D > C a l c u l a t e d C o l u m n 1   6 < / A t t r i b u t e I D > < K e y C o l u m n s > < K e y C o l u m n > < D a t a T y p e > E m p t y < / D a t a T y p e > < S o u r c e   x s i : t y p e = " d d l 2 0 0 _ 2 0 0 : E x p r e s s i o n B i n d i n g " > < E x p r e s s i o n > I F ( C O U N T R O W S ( R E L A T E D T A B L E ( Q u o t e s ) ) = 0 , " N o " , " Y e s " ) < / E x p r e s s i o n > < / S o u r c e > < / K e y C o l u m n > < / K e y C o l u m n s > < / A t t r i b u t e > < A t t r i b u t e > < A t t r i b u t e I D > C a l c u l a t e d C o l u m n 1   7 < / A t t r i b u t e I D > < K e y C o l u m n s > < K e y C o l u m n > < D a t a T y p e > E m p t y < / D a t a T y p e > < S o u r c e   x s i : t y p e = " d d l 2 0 0 _ 2 0 0 : E x p r e s s i o n B i n d i n g " > < E x p r e s s i o n > C A L C U L A T E ( C O U N T R O W S ( D a t e s ) ) < / E x p r e s s i o n > < / S o u r c e > < / K e y C o l u m n > < / K e y C o l u m n s > < / A t t r i b u t e > < A t t r i b u t e > < A t t r i b u t e I D > C a l c u l a t e d C o l u m n 1   8 < / A t t r i b u t e I D > < K e y C o l u m n s > < K e y C o l u m n > < D a t a T y p e > E m p t y < / D a t a T y p e > < S o u r c e   x s i : t y p e = " d d l 2 0 0 _ 2 0 0 : E x p r e s s i o n B i n d i n g " > < E x p r e s s i o n > C O U N T R O W S ( D A T E S B E T W E E N ( D a t e s ,   E A R L I E R ( D a t e s [ D a t e ] ) ,   M A X ( D a t e s [ D a t e ] ) ) ) < / E x p r e s s i o n > < / S o u r c e > < / K e y C o l u m n > < / K e y C o l u m n s > < / A t t r i b u t e > < A t t r i b u t e > < A t t r i b u t e I D > C a l c u l a t e d C o l u m n 1   9 < / A t t r i b u t e I D > < K e y C o l u m n s > < K e y C o l u m n > < D a t a T y p e > E m p t y < / D a t a T y p e > < S o u r c e   x s i : t y p e = " d d l 2 0 0 _ 2 0 0 : E x p r e s s i o n B i n d i n g " > < E x p r e s s i o n > I F ( D a t e s [ Q u o t e s E x i s t s ]   =   " Y e s " ,   I F ( C A L C U L A T E ( C O U N T R O W S ( D a t e s ) ,   A l l ( D a t e s ) ,   D a t e s [ D a t e ] & g t ; = E A R L I E R ( D a t e s [ D a t e ] ) ,   D a t e s [ Q u o t e s E x i s t s ]   =   " Y e s " ) & l t ; = 3 0 , " Y e s " , " N o " ) ,   " N o " ) < / E x p r e s s i o n > < / S o u r c e > < / K e y C o l u m n > < / K e y C o l u m n s > < / A t t r i b u t e > < A t t r i b u t e > < A t t r i b u t e I D > C a l c u l a t e d C o l u m n 1   1 0 < / A t t r i b u t e I D > < K e y C o l u m n s > < K e y C o l u m n > < D a t a T y p e > E m p t y < / D a t a T y p e > < S o u r c e   x s i : t y p e = " d d l 2 0 0 _ 2 0 0 : E x p r e s s i o n B i n d i n g " > < E x p r e s s i o n > 1 < / E x p r e s s i o n > < / S o u r c e > < / K e y C o l u m n > < / K e y C o l u m n s > < / A t t r i b u t e > < A t t r i b u t e > < A t t r i b u t e I D > C a l c u l a t e d C o l u m n 1   1 1 < / A t t r i b u t e I D > < K e y C o l u m n s > < K e y C o l u m n > < D a t a T y p e > E m p t y < / D a t a T y p e > < S o u r c e   x s i : t y p e = " d d l 2 0 0 _ 2 0 0 : E x p r e s s i o n B i n d i n g " > < E x p r e s s i o n > 1 < / E x p r e s s i o n > < / S o u r c e > < / K e y C o l u m n > < / K e y C o l u m n s > < / A t t r i b u t e > < A t t r i b u t e > < A t t r i b u t e I D > C a l c u l a t e d C o l u m n 1   1 2 < / A t t r i b u t e I D > < K e y C o l u m n s > < K e y C o l u m n > < D a t a T y p e > E m p t y < / D a t a T y p e > < S o u r c e   x s i : t y p e = " d d l 2 0 0 _ 2 0 0 : E x p r e s s i o n B i n d i n g " > < E x p r e s s i o n > 1 < / E x p r e s s i o n > < / S o u r c e > < / K e y C o l u m n > < / K e y C o l u m n s > < / A t t r i b u t e > < A t t r i b u t e > < A t t r i b u t e I D > C a l c u l a t e d C o l u m n 1   1 3 < / A t t r i b u t e I D > < K e y C o l u m n s > < K e y C o l u m n > < D a t a T y p e > E m p t y < / D a t a T y p e > < S o u r c e   x s i : t y p e = " d d l 2 0 0 _ 2 0 0 : E x p r e s s i o n B i n d i n g " > < E x p r e s s i o n > 1 < / E x p r e s s i o n > < / S o u r c e > < / K e y C o l u m n > < / K e y C o l u m n s > < / A t t r i b u t e > < A t t r i b u t e > < A t t r i b u t e I D > C a l c u l a t e d C o l u m n 1   1 4 < / A t t r i b u t e I D > < K e y C o l u m n s > < K e y C o l u m n > < D a t a T y p e > E m p t y < / D a t a T y p e > < S o u r c e   x s i : t y p e = " d d l 2 0 0 _ 2 0 0 : E x p r e s s i o n B i n d i n g " > < E x p r e s s i o n > 1 < / E x p r e s s i o n > < / S o u r c e > < / K e y C o l u m n > < / K e y C o l u m n s > < / A t t r i b u t e > < A t t r i b u t e > < A t t r i b u t e I D > C a l c u l a t e d C o l u m n 1   1 5 < / A t t r i b u t e I D > < K e y C o l u m n s > < K e y C o l u m n > < D a t a T y p e > E m p t y < / D a t a T y p e > < S o u r c e   x s i : t y p e = " d d l 2 0 0 _ 2 0 0 : E x p r e s s i o n B i n d i n g " > < E x p r e s s i o n > 1 < / E x p r e s s i o n > < / S o u r c e > < / K e y C o l u m n > < / K e y C o l u m n s > < / A t t r i b u t e > < A t t r i b u t e > < A t t r i b u t e I D > C a l c u l a t e d C o l u m n 1   1 6 < / A t t r i b u t e I D > < K e y C o l u m n s > < K e y C o l u m n > < D a t a T y p e > E m p t y < / D a t a T y p e > < S o u r c e   x s i : t y p e = " d d l 2 0 0 _ 2 0 0 : E x p r e s s i o n B i n d i n g " > < E x p r e s s i o n > 1 < / E x p r e s s i o n > < / S o u r c e > < / K e y C o l u m n > < / K e y C o l u m n s > < / A t t r i b u t e > < A t t r i b u t e > < A t t r i b u t e I D > C a l c u l a t e d C o l u m n 1   1 7 < / A t t r i b u t e I D > < K e y C o l u m n s > < K e y C o l u m n > < D a t a T y p e > E m p t y < / D a t a T y p e > < S o u r c e   x s i : t y p e = " d d l 2 0 0 _ 2 0 0 : E x p r e s s i o n B i n d i n g " > < E x p r e s s i o n > 1 < / E x p r e s s i o n > < / S o u r c e > < / K e y C o l u m n > < / K e y C o l u m n s > < / A t t r i b u t e > < A t t r i b u t e > < A t t r i b u t e I D > C a l c u l a t e d C o l u m n 1   1 8 < / A t t r i b u t e I D > < K e y C o l u m n s > < K e y C o l u m n > < D a t a T y p e > E m p t y < / D a t a T y p e > < S o u r c e   x s i : t y p e = " d d l 2 0 0 _ 2 0 0 : E x p r e s s i o n B i n d i n g " > < E x p r e s s i o n > 1 < / E x p r e s s i o n > < / S o u r c e > < / K e y C o l u m n > < / K e y C o l u m n s > < / A t t r i b u t e > < A t t r i b u t e > < A t t r i b u t e I D > C a l c u l a t e d C o l u m n 1   1 9 < / A t t r i b u t e I D > < K e y C o l u m n s > < K e y C o l u m n > < D a t a T y p e > E m p t y < / D a t a T y p e > < S o u r c e   x s i : t y p e = " d d l 2 0 0 _ 2 0 0 : E x p r e s s i o n B i n d i n g " > < E x p r e s s i o n > " Y e s " < / E x p r e s s i o n > < / S o u r c e > < / K e y C o l u m n > < / K e y C o l u m n s > < / A t t r i b u t e > < A t t r i b u t e > < A t t r i b u t e I D > C a l c u l a t e d C o l u m n 1   2 0 < / A t t r i b u t e I D > < K e y C o l u m n s > < K e y C o l u m n > < D a t a T y p e > E m p t y < / D a t a T y p e > < S o u r c e   x s i : t y p e = " d d l 2 0 0 _ 2 0 0 : E x p r e s s i o n B i n d i n g " > < E x p r e s s i o n > I F ( F O R M A T ( [ D a t e ] , " Y Y Y Y - M M " )   =   F O R M A T ( M A X ( [ D a t e ] ) ,   " Y Y Y Y - M M " ) , " Y e s " , " N o " ) < / E x p r e s s i o n > < / S o u r c e > < / K e y C o l u m n > < / K e y C o l u m n s > < / A t t r i b u t e > < A t t r i b u t e > < A t t r i b u t e I D > C a l c u l a t e d C o l u m n 1   2 1 < / A t t r i b u t e I D > < K e y C o l u m n s > < K e y C o l u m n > < D a t a T y p e > E m p t y < / D a t a T y p e > < S o u r c e   x s i : t y p e = " d d l 2 0 0 _ 2 0 0 : E x p r e s s i o n B i n d i n g " > < E x p r e s s i o n > I F ( [ Y e a r ] & g t ; M A X ( [ Y e a r ] ) - 3 ,   " Y e s " ,   " N o " ) < / E x p r e s s i o n > < / S o u r c e > < / K e y C o l u m n > < / K e y C o l u m n s > < / A t t r i b u t e > < A t t r i b u t e > < A t t r i b u t e I D > C a l c u l a t e d C o l u m n 1   2 2 < / A t t r i b u t e I D > < K e y C o l u m n s > < K e y C o l u m n > < D a t a T y p e > E m p t y < / D a t a T y p e > < S o u r c e   x s i : t y p e = " d d l 2 0 0 _ 2 0 0 : E x p r e s s i o n B i n d i n g " > < E x p r e s s i o n > 1 < / E x p r e s s i o n > < / S o u r c e > < / K e y C o l u m n > < / K e y C o l u m n s > < / A t t r i b u t e > < A t t r i b u t e > < A t t r i b u t e I D > C a l c u l a t e d C o l u m n 1   2 3 < / A t t r i b u t e I D > < K e y C o l u m n s > < K e y C o l u m n > < D a t a T y p e > E m p t y < / D a t a T y p e > < S o u r c e   x s i : t y p e = " d d l 2 0 0 _ 2 0 0 : E x p r e s s i o n B i n d i n g " > < E x p r e s s i o n > C A L C U L A T E ( V A L U E S ( D a t e s [ W e e k ] ) ,   D a t e s [ W e e k ]   & l t ;   E A R L I E R ( D a t e s [ W e e k ] ) ) < / E x p r e s s i o n > < / S o u r c e > < / K e y C o l u m n > < / K e y C o l u m n s > < / A t t r i b u t e > < A t t r i b u t e > < A t t r i b u t e I D > C a l c u l a t e d C o l u m n 1   2 4 < / A t t r i b u t e I D > < K e y C o l u m n s > < K e y C o l u m n > < D a t a T y p e > E m p t y < / D a t a T y p e > < S o u r c e   x s i : t y p e = " d d l 2 0 0 _ 2 0 0 : E x p r e s s i o n B i n d i n g " > < E x p r e s s i o n > I F ( D a t e s [ W e e k N o ] & g t ; = M A X ( D a t e s [ W e e k N o ] ) - 1 , " Y e s " , " N o " ) < / E x p r e s s i o n > < / S o u r c e > < / K e y C o l u m n > < / K e y C o l u m n s > < / A t t r i b u t e > < / A t t r i b u t e s > < d d l 2 0 0 _ 2 0 0 : S h a r e D i m e n s i o n S t o r a g e > S h a r e d < / d d l 2 0 0 _ 2 0 0 : S h a r e D i m e n s i o n S t o r a g e > < / D i m e n s i o n > < / D i m e n s i o n s > < P a r t i t i o n s > < P a r t i t i o n > < I D > D a t e s _ 8 a 8 f 1 5 e 7 - 7 a 5 1 - 4 c 5 c - b 6 5 7 - a f 2 6 6 f 2 0 6 a 1 1 < / I D > < N a m e > D a t e s 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 & l t ; s t r i n g & g t ; D a t e & l t ; / s t r i n g & g t ;  
             & l t ; / k e y & g t ;  
             & l t ; v a l u e & g t ;  
                 & l t ; i n t & g t ; 8 8 & l t ; / i n t & g t ;  
             & l t ; / v a l u e & g t ;  
         & l t ; / i t e m & g t ;  
     & l t ; / C o l u m n W i d t h s & g t ;  
     & l t ; C o l u m n D i s p l a y I n d e x & g t ;  
         & l t ; i t e m & g t ;  
             & l t ; k e y & g t ;  
                 & l t ; s t r i n g & g t ; D a t e & l t ; / s t r i n g & g t ;  
             & l t ; / k e y & g t ;  
             & l t ; v a l u e & g t ;  
                 & l t ; i n t & g t ; 0 & l t ; / i n t & g t ; 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 b 1 9 a d a 5 d - 9 b 2 d - 4 4 9 b - a 8 a e - 0 b c 7 4 0 f 2 a 5 8 b < / D a t a S o u r c e I D > < Q u e r y D e f i n i t i o n > S E L E C T   [ D a t e s # c s v ] . *       F R O M   [ D a t e s # c s v ] < / 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 Q u o t e s _ e b a 1 5 2 1 1 - 9 b 9 c - 4 4 7 6 - 8 9 1 9 - 5 7 8 b 8 3 c b c b f e < / I D > < N a m e > Q u o t e s < / N a m e > < M e a s u r e s > < M e a s u r e > < I D > Q u o t e s _ e b a 1 5 2 1 1 - 9 b 9 c - 4 4 7 6 - 8 9 1 9 - 5 7 8 b 8 3 c b c b f e < / I D > < N a m e > _ C o u n t   Q u o t e s < / N a m e > < A g g r e g a t e F u n c t i o n > C o u n t < / A g g r e g a t e F u n c t i o n > < D a t a T y p e > B i g I n t < / D a t a T y p e > < S o u r c e > < D a t a T y p e > B i g I n t < / D a t a T y p e > < D a t a S i z e > 8 < / D a t a S i z e > < S o u r c e   x s i : t y p e = " R o w B i n d i n g " > < T a b l e I D > Q u o t e s _ e b a 1 5 2 1 1 - 9 b 9 c - 4 4 7 6 - 8 9 1 9 - 5 7 8 b 8 3 c b c b f e < / 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 Q u o t e s _ e b a 1 5 2 1 1 - 9 b 9 c - 4 4 7 6 - 8 9 1 9 - 5 7 8 b 8 3 c b c b f e < / C u b e D i m e n s i o n I D > < A t t r i b u t e s > < A t t r i b u t e > < A t t r i b u t e I D > R o w N u m b e r < / A t t r i b u t e I D > < K e y C o l u m n s > < K e y C o l u m n > < D a t a T y p e > I n t e g e r < / D a t a T y p e > < S o u r c e   x s i : t y p e = " C o l u m n B i n d i n g " > < T a b l e I D > Q u o t e s < / T a b l e I D > < C o l u m n I D > R o w N u m b e r < / C o l u m n I D > < / S o u r c e > < / K e y C o l u m n > < / K e y C o l u m n s > < T y p e > G r a n u l a r i t y < / T y p e > < / A t t r i b u t e > < A t t r i b u t e > < A t t r i b u t e I D > S y m b o l < / A t t r i b u t e I D > < K e y C o l u m n s > < K e y C o l u m n > < D a t a T y p e > W C h a r < / D a t a T y p e > < D a t a S i z e > 1 3 1 0 7 2 < / D a t a S i z e > < N u l l P r o c e s s i n g > P r e s e r v e < / N u l l P r o c e s s i n g > < I n v a l i d X m l C h a r a c t e r s > R e m o v e < / I n v a l i d X m l C h a r a c t e r s > < S o u r c e   x s i : t y p e = " C o l u m n B i n d i n g " > < T a b l e I D > Q u o t e s _ e b a 1 5 2 1 1 - 9 b 9 c - 4 4 7 6 - 8 9 1 9 - 5 7 8 b 8 3 c b c b f e < / T a b l e I D > < C o l u m n I D > S y m b o l < / C o l u m n I D > < / S o u r c e > < / K e y C o l u m n > < / K e y C o l u m n s > < / A t t r i b u t e > < A t t r i b u t e > < A t t r i b u t e I D > D a t e < / A t t r i b u t e I D > < K e y C o l u m n s > < K e y C o l u m n > < D a t a T y p e > D a t e < / D a t a T y p e > < D a t a S i z e > 1 3 1 0 7 2 < / D a t a S i z e > < N u l l P r o c e s s i n g > P r e s e r v e < / N u l l P r o c e s s i n g > < I n v a l i d X m l C h a r a c t e r s > R e m o v e < / I n v a l i d X m l C h a r a c t e r s > < S o u r c e   x s i : t y p e = " C o l u m n B i n d i n g " > < T a b l e I D > Q u o t e s _ e b a 1 5 2 1 1 - 9 b 9 c - 4 4 7 6 - 8 9 1 9 - 5 7 8 b 8 3 c b c b f e < / T a b l e I D > < C o l u m n I D > D a t e < / C o l u m n I D > < / S o u r c e > < / K e y C o l u m n > < / K e y C o l u m n s > < / A t t r i b u t e > < A t t r i b u t e > < A t t r i b u t e I D > C a l c u l a t e d C o l u m n 1 < / A t t r i b u t e I D > < K e y C o l u m n s > < K e y C o l u m n > < D a t a T y p e > E m p t y < / D a t a T y p e > < S o u r c e   x s i : t y p e = " d d l 2 0 0 _ 2 0 0 : E x p r e s s i o n B i n d i n g " > < E x p r e s s i o n > I F ( R E L A T E D ( S y m b o l [ C u r r e n c y ] ) = C A L C U L A T E ( V A L U E S ( R e p o r t C u r r e n c y [ R e p o r t C u r r e n c y ] ) ,   R e p o r t C u r r e n c y [ C u r r e n c y I D ] = 1 )  
 	 ,   Q u o t e s [ P r i c e ]  
 	 ,   R O U N D (  
 	 	 Q u o t e s [ P r i c e ]   *  
 	 	 C A L C U L A T E ( V A L U E S ( C u r r e n c y C o n v [ R a t e ] ) 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 C A L C U L A T E ( M A X ( C u r r e n c y C o n v [ R a t e ] )  
 	 	 	 	 	 ,   C u r r e n c y C o n v [ C u r r e n c y F r o m ]   =   R E L A T E D ( S y m b o l [ C u r r e n c y ] )  
 	 	 	 	 	 ,   F I L T E R ( A L L ( C u r r e n c y C o n v [ C u r r e n c y T o ] ) ,   C u r r e n c y C o n v [ C u r r e n c y T o ]   =   C A L C U L A T E ( V A L U E S ( R e p o r t C u r r e n c y [ R e p o r t C u r r e n c y ] ) ,   R e p o r t C u r r e n c y [ C u r r e n c y I D ] = 1 ) )  
 	 	 	 	 )  
 	 	 	     )  
 	 	 )  
 	 	 ,   5  
 	 )  
 ) < / E x p r e s s i o n > < / S o u r c e > < / K e y C o l u m n > < / K e y C o l u m n s > < / A t t r i b u t e > < A t t r i b u t e > < A t t r i b u t e I D > C a l c u l a t e d C o l u m n 1   1 < / A t t r i b u t e I D > < K e y C o l u m n s > < K e y C o l u m n > < D a t a T y p e > E m p t y < / D a t a T y p e > < S o u r c e   x s i : t y p e = " d d l 2 0 0 _ 2 0 0 : E x p r e s s i o n B i n d i n g " > < E x p r e s s i o n > I F ( R E L A T E D ( S y m b o l [ C u r r e n c y ] ) = C A L C U L A T E ( V A L U E S ( R e p o r t C u r r e n c y [ R e p o r t C u r r e n c y ] ) ,   R e p o r t C u r r e n c y [ C u r r e n c y I D ] = 1 )  
 	 ,   Q u o t e s [ P r i c e ]  
 	 ,   R O U N D (  
 	 	  
 	 	 C A L C U L A T E ( M A X ( C u r r e n c y C o n v [ E x c h R a t e ] ) 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 R e p o r t C u r r e n c y [ C u r r e n c y I D ] = 1 ) )  
 	 	 	 	 )  
 	 	 	     )  
 	 	 )  
 	 	 ,   5  
 	 )  
 ) < / E x p r e s s i o n > < / S o u r c e > < / K e y C o l u m n > < / K e y C o l u m n s > < / A t t r i b u t e > < A t t r i b u t e > < A t t r i b u t e I D > C a l c u l a t e d C o l u m n 1   2 < / A t t r i b u t e I D > < K e y C o l u m n s > < K e y C o l u m n > < D a t a T y p e > E m p t y < / D a t a T y p e > < S o u r c e   x s i : t y p e = " d d l 2 0 0 _ 2 0 0 : E x p r e s s i o n B i n d i n g " > < E x p r e s s i o n > I F ( R E L A T E D ( S y m b o l [ C u r r e n c y ] ) = C A L C U L A T E ( V A L U E S ( R e p o r t C u r r e n c y [ R e p o r t C u r r e n c y ] ) ,   R e p o r t C u r r e n c y [ C u r r e n c y I D ] = 3 )  
 	 ,   Q u o t e s [ P r i c e ]  
 	 ,   R O U N D (  
 	 	 Q u o t e s [ P r i c e ] 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 5  
 	 )  
 ) < / E x p r e s s i o n > < / S o u r c e > < / K e y C o l u m n > < / K e y C o l u m n s > < / A t t r i b u t e > < A t t r i b u t e > < A t t r i b u t e I D > C l o s e < / A t t r i b u t e I D > < K e y C o l u m n s > < K e y C o l u m n > < D a t a T y p e > D o u b l e < / D a t a T y p e > < D a t a S i z e > 1 3 1 0 7 2 < / D a t a S i z e > < N u l l P r o c e s s i n g > P r e s e r v e < / N u l l P r o c e s s i n g > < S o u r c e   x s i : t y p e = " C o l u m n B i n d i n g " > < T a b l e I D > Q u o t e s _ e b a 1 5 2 1 1 - 9 b 9 c - 4 4 7 6 - 8 9 1 9 - 5 7 8 b 8 3 c b c b f e < / T a b l e I D > < C o l u m n I D > C l o s e < / C o l u m n I D > < / S o u r c e > < / K e y C o l u m n > < / K e y C o l u m n s > < / A t t r i b u t e > < / A t t r i b u t e s > < d d l 2 0 0 _ 2 0 0 : S h a r e D i m e n s i o n S t o r a g e > S h a r e d < / d d l 2 0 0 _ 2 0 0 : S h a r e D i m e n s i o n S t o r a g e > < / D i m e n s i o n > < D i m e n s i o n   x s i : t y p e = " R e f e r e n c e M e a s u r e G r o u p D i m e n s i o n " > < C u b e D i m e n s i o n I D > D a t e s _ 8 a 8 f 1 5 e 7 - 7 a 5 1 - 4 c 5 c - b 6 5 7 - a f 2 6 6 f 2 0 6 a 1 1 < / C u b e D i m e n s i o n I D > < A t t r i b u t e s > < A t t r i b u t e > < A t t r i b u t e I D > R o w N u m b e r < / A t t r i b u t e I D > < K e y C o l u m n s > < K e y C o l u m n > < D a t a T y p e > I n t e g e r < / D a t a T y p e > < D a t a S i z e > 4 < / D a t a S i z e > < N u l l P r o c e s s i n g > E r r o r < / N u l l P r o c e s s i n g > < S o u r c e   x s i : t y p e = " d d l 2 0 0 _ 2 0 0 : R o w N u m b e r B i n d i n g "   / > < / K e y C o l u m n > < / K e y C o l u m n s > < / A t t r i b u t e > < A t t r i b u t e > < A t t r i b u t e I D > D a t e < / A t t r i b u t e I D > < K e y C o l u m n s > < K e y C o l u m n > < D a t a T y p e > D a t e < / D a t a T y p e > < D a t a S i z e > - 1 < / D a t a S i z e > < N u l l P r o c e s s i n g > E r r o r < / N u l l P r o c e s s i n g > < I n v a l i d X m l C h a r a c t e r s > R e m o v e < / I n v a l i d X m l C h a r a c t e r s > < S o u r c e   x s i : t y p e = " C o l u m n B i n d i n g " > < T a b l e I D > D a t e s _ 8 a 8 f 1 5 e 7 - 7 a 5 1 - 4 c 5 c - b 6 5 7 - a f 2 6 6 f 2 0 6 a 1 1 < / T a b l e I D > < C o l u m n I D > D a t e < / C o l u m n I D > < / S o u r c e > < / K e y C o l u m n > < / K e y C o l u m n s > < T y p e > G r a n u l a r i t y < / T y p e > < / A t t r i b u t e > < A t t r i b u t e > < A t t r i b u t e I D > C a l c u l a t e d C o l u m n 1 < / A t t r i b u t e I D > < K e y C o l u m n s > < K e y C o l u m n > < D a t a T y p e > E m p t y < / D a t a T y p e > < S o u r c e   x s i : t y p e = " d d l 2 0 0 _ 2 0 0 : E x p r e s s i o n B i n d i n g " > < E x p r e s s i o n > I F ( [ D a t e ]   =   C A L C U L A T E ( M A X ( T r a n s [ D a t e ] ) ) , " Y e s " , " N o " ) < / E x p r e s s i o n > < / S o u r c e > < / K e y C o l u m n > < / K e y C o l u m n s > < / A t t r i b u t e > < A t t r i b u t e > < A t t r i b u t e I D > C a l c u l a t e d C o l u m n 1   1 < / A t t r i b u t e I D > < K e y C o l u m n s > < K e y C o l u m n > < D a t a T y p e > E m p t y < / D a t a T y p e > < S o u r c e   x s i : t y p e = " d d l 2 0 0 _ 2 0 0 : E x p r e s s i o n B i n d i n g " > < E x p r e s s i o n > F O R M A T ( [ D a t e ] , " Y Y Y Y - M M " ) < / E x p r e s s i o n > < / S o u r c e > < / K e y C o l u m n > < / K e y C o l u m n s > < / A t t r i b u t e > < A t t r i b u t e > < A t t r i b u t e I D > C a l c u l a t e d C o l u m n 2 < / A t t r i b u t e I D > < K e y C o l u m n s > < K e y C o l u m n > < D a t a T y p e > E m p t y < / D a t a T y p e > < S o u r c e   x s i : t y p e = " d d l 2 0 0 _ 2 0 0 : E x p r e s s i o n B i n d i n g " > < E x p r e s s i o n > Y e a r ( [ D a t e ] ) < / E x p r e s s i o n > < / S o u r c e > < / K e y C o l u m n > < / K e y C o l u m n s > < / A t t r i b u t e > < A t t r i b u t e > < A t t r i b u t e I D > C a l c u l a t e d C o l u m n 2   1 < / A t t r i b u t e I D > < K e y C o l u m n s > < K e y C o l u m n > < D a t a T y p e > E m p t y < / D a t a T y p e > < S o u r c e   x s i : t y p e = " d d l 2 0 0 _ 2 0 0 : E x p r e s s i o n B i n d i n g " > < E x p r e s s i o n > F O R M A T ( [ D a t e ] , " Y Y - M M - D D " ) < / E x p r e s s i o n > < / S o u r c e > < / K e y C o l u m n > < / K e y C o l u m n s > < / A t t r i b u t e > < A t t r i b u t e > < A t t r i b u t e I D > C a l c u l a t e d C o l u m n 1   2 < / A t t r i b u t e I D > < K e y C o l u m n s > < K e y C o l u m n > < D a t a T y p e > E m p t y < / D a t a T y p e > < S o u r c e   x s i : t y p e = " d d l 2 0 0 _ 2 0 0 : E x p r e s s i o n B i n d i n g " > < E x p r e s s i o n > F O R M A T ( [ D a t e ] , " M M - D D " ) < / E x p r e s s i o n > < / S o u r c e > < / K e y C o l u m n > < / K e y C o l u m n s > < / A t t r i b u t e > < A t t r i b u t e > < A t t r i b u t e I D > C a l c u l a t e d C o l u m n 1   3 < / A t t r i b u t e I D > < K e y C o l u m n s > < K e y C o l u m n > < D a t a T y p e > E m p t y < / D a t a T y p e > < S o u r c e   x s i : t y p e = " d d l 2 0 0 _ 2 0 0 : E x p r e s s i o n B i n d i n g " > < E x p r e s s i o n > C O N C A T E N A T E ( " Q " , F O R M A T ( [ D a t e ] , " Q " ) ) < / E x p r e s s i o n > < / S o u r c e > < / K e y C o l u m n > < / K e y C o l u m n s > < / A t t r i b u t e > < A t t r i b u t e > < A t t r i b u t e I D > C a l c u l a t e d C o l u m n 1   4 < / A t t r i b u t e I D > < K e y C o l u m n s > < K e y C o l u m n > < D a t a T y p e > E m p t y < / D a t a T y p e > < S o u r c e   x s i : t y p e = " d d l 2 0 0 _ 2 0 0 : E x p r e s s i o n B i n d i n g " > < E x p r e s s i o n > C O N C A T E N A T E ( C O N C A T E N A T E ( F O R M A T ( [ D a t e ] , " Y Y Y Y " ) , " - Q " ) ,   F O R M A T ( [ D a t e ] , " Q " ) ) < / E x p r e s s i o n > < / S o u r c e > < / K e y C o l u m n > < / K e y C o l u m n s > < / A t t r i b u t e > < A t t r i b u t e > < A t t r i b u t e I D > C a l c u l a t e d C o l u m n 1   5 < / A t t r i b u t e I D > < K e y C o l u m n s > < K e y C o l u m n > < D a t a T y p e > E m p t y < / D a t a T y p e > < S o u r c e   x s i : t y p e = " d d l 2 0 0 _ 2 0 0 : E x p r e s s i o n B i n d i n g " > < E x p r e s s i o n > M o n t h ( [ D a t e ] ) < / E x p r e s s i o n > < / S o u r c e > < / K e y C o l u m n > < / K e y C o l u m n s > < / A t t r i b u t e > < A t t r i b u t e > < A t t r i b u t e I D > C a l c u l a t e d C o l u m n 1   6 < / A t t r i b u t e I D > < K e y C o l u m n s > < K e y C o l u m n > < D a t a T y p e > E m p t y < / D a t a T y p e > < S o u r c e   x s i : t y p e = " d d l 2 0 0 _ 2 0 0 : E x p r e s s i o n B i n d i n g " > < E x p r e s s i o n > I F ( C O U N T R O W S ( R E L A T E D T A B L E ( Q u o t e s ) ) = 0 , " N o " , " Y e s " ) < / E x p r e s s i o n > < / S o u r c e > < / K e y C o l u m n > < / K e y C o l u m n s > < / A t t r i b u t e > < A t t r i b u t e > < A t t r i b u t e I D > C a l c u l a t e d C o l u m n 1   7 < / A t t r i b u t e I D > < K e y C o l u m n s > < K e y C o l u m n > < D a t a T y p e > E m p t y < / D a t a T y p e > < S o u r c e   x s i : t y p e = " d d l 2 0 0 _ 2 0 0 : E x p r e s s i o n B i n d i n g " > < E x p r e s s i o n > I F ( D a t e s [ Q u o t e s E x i s t s ]   =   " Y e s " ,   I F ( C A L C U L A T E ( C O U N T R O W S ( D a t e s ) ,   A l l ( D a t e s ) ,   D a t e s [ D a t e ] & g t ; = E A R L I E R ( D a t e s [ D a t e ] ) ,   D a t e s [ Q u o t e s E x i s t s ]   =   " Y e s " ) & l t ; = 1 2 , " Y e s " , " N o " ) ,   " N o " ) < / E x p r e s s i o n > < / S o u r c e > < / K e y C o l u m n > < / K e y C o l u m n s > < / A t t r i b u t e > < A t t r i b u t e > < A t t r i b u t e I D > C a l c u l a t e d C o l u m n 1   8 < / A t t r i b u t e I D > < K e y C o l u m n s > < K e y C o l u m n > < D a t a T y p e > E m p t y < / D a t a T y p e > < S o u r c e   x s i : t y p e = " d d l 2 0 0 _ 2 0 0 : E x p r e s s i o n B i n d i n g " > < E x p r e s s i o n > C O U N T R O W S ( D A T E S B E T W E E N ( D a t e s [ D a t e ]   ,   E A R L I E R ( D a t e s [ D a t e ] ) ,   M A X ( D a t e s [ D a t e ] ) ) ) < / E x p r e s s i o n > < / S o u r c e > < / K e y C o l u m n > < / K e y C o l u m n s > < / A t t r i b u t e > < A t t r i b u t e > < A t t r i b u t e I D > C a l c u l a t e d C o l u m n 1   9 < / A t t r i b u t e I D > < K e y C o l u m n s > < K e y C o l u m n > < D a t a T y p e > E m p t y < / D a t a T y p e > < S o u r c e   x s i : t y p e = " d d l 2 0 0 _ 2 0 0 : E x p r e s s i o n B i n d i n g " > < E x p r e s s i o n > I F ( D a t e s [ Q u o t e s E x i s t s ]   =   " Y e s " ,   I F ( C A L C U L A T E ( C O U N T R O W S ( D a t e s ) ,   A l l ( D a t e s ) ,   D a t e s [ D a t e ] & g t ; = E A R L I E R ( D a t e s [ D a t e ] ) ,   D a t e s [ Q u o t e s E x i s t s ]   =   " Y e s " ) & l t ; = 3 0 , " Y e s " , " N o " ) ,   " N o " ) < / E x p r e s s i o n > < / S o u r c e > < / K e y C o l u m n > < / K e y C o l u m n s > < / A t t r i b u t e > < A t t r i b u t e > < A t t r i b u t e I D > C a l c u l a t e d C o l u m n 1   1 0 < / A t t r i b u t e I D > < K e y C o l u m n s > < K e y C o l u m n > < D a t a T y p e > E m p t y < / D a t a T y p e > < S o u r c e   x s i : t y p e = " d d l 2 0 0 _ 2 0 0 : E x p r e s s i o n B i n d i n g " > < E x p r e s s i o n > 1 < / E x p r e s s i o n > < / S o u r c e > < / K e y C o l u m n > < / K e y C o l u m n s > < / A t t r i b u t e > < A t t r i b u t e > < A t t r i b u t e I D > C a l c u l a t e d C o l u m n 1   1 1 < / A t t r i b u t e I D > < K e y C o l u m n s > < K e y C o l u m n > < D a t a T y p e > E m p t y < / D a t a T y p e > < S o u r c e   x s i : t y p e = " d d l 2 0 0 _ 2 0 0 : E x p r e s s i o n B i n d i n g " > < E x p r e s s i o n > 1 < / E x p r e s s i o n > < / S o u r c e > < / K e y C o l u m n > < / K e y C o l u m n s > < / A t t r i b u t e > < A t t r i b u t e > < A t t r i b u t e I D > C a l c u l a t e d C o l u m n 1   1 2 < / A t t r i b u t e I D > < K e y C o l u m n s > < K e y C o l u m n > < D a t a T y p e > E m p t y < / D a t a T y p e > < S o u r c e   x s i : t y p e = " d d l 2 0 0 _ 2 0 0 : E x p r e s s i o n B i n d i n g " > < E x p r e s s i o n > I F ( [ Y e a r ] = M A X ( [ Y e a r ] ) ,   " Y e s " , " N o " ) < / E x p r e s s i o n > < / S o u r c e > < / K e y C o l u m n > < / K e y C o l u m n s > < / A t t r i b u t e > < A t t r i b u t e > < A t t r i b u t e I D > C a l c u l a t e d C o l u m n 1   1 3 < / A t t r i b u t e I D > < K e y C o l u m n s > < K e y C o l u m n > < D a t a T y p e > E m p t y < / D a t a T y p e > < S o u r c e   x s i : t y p e = " d d l 2 0 0 _ 2 0 0 : E x p r e s s i o n B i n d i n g " > < E x p r e s s i o n > 1 < / E x p r e s s i o n > < / S o u r c e > < / K e y C o l u m n > < / K e y C o l u m n s > < / A t t r i b u t e > < A t t r i b u t e > < A t t r i b u t e I D > C a l c u l a t e d C o l u m n 1   1 4 < / A t t r i b u t e I D > < K e y C o l u m n s > < K e y C o l u m n > < D a t a T y p e > E m p t y < / D a t a T y p e > < S o u r c e   x s i : t y p e = " d d l 2 0 0 _ 2 0 0 : E x p r e s s i o n B i n d i n g " > < E x p r e s s i o n > 1 < / E x p r e s s i o n > < / S o u r c e > < / K e y C o l u m n > < / K e y C o l u m n s > < / A t t r i b u t e > < A t t r i b u t e > < A t t r i b u t e I D > C a l c u l a t e d C o l u m n 1   1 5 < / A t t r i b u t e I D > < K e y C o l u m n s > < K e y C o l u m n > < D a t a T y p e > E m p t y < / D a t a T y p e > < S o u r c e   x s i : t y p e = " d d l 2 0 0 _ 2 0 0 : E x p r e s s i o n B i n d i n g " > < E x p r e s s i o n > 1 < / E x p r e s s i o n > < / S o u r c e > < / K e y C o l u m n > < / K e y C o l u m n s > < / A t t r i b u t e > < A t t r i b u t e > < A t t r i b u t e I D > C a l c u l a t e d C o l u m n 1   1 6 < / A t t r i b u t e I D > < K e y C o l u m n s > < K e y C o l u m n > < D a t a T y p e > E m p t y < / D a t a T y p e > < S o u r c e   x s i : t y p e = " d d l 2 0 0 _ 2 0 0 : E x p r e s s i o n B i n d i n g " > < E x p r e s s i o n > 1 < / E x p r e s s i o n > < / S o u r c e > < / K e y C o l u m n > < / K e y C o l u m n s > < / A t t r i b u t e > < A t t r i b u t e > < A t t r i b u t e I D > C a l c u l a t e d C o l u m n 1   1 7 < / A t t r i b u t e I D > < K e y C o l u m n s > < K e y C o l u m n > < D a t a T y p e > E m p t y < / D a t a T y p e > < S o u r c e   x s i : t y p e = " d d l 2 0 0 _ 2 0 0 : E x p r e s s i o n B i n d i n g " > < E x p r e s s i o n > 1 < / E x p r e s s i o n > < / S o u r c e > < / K e y C o l u m n > < / K e y C o l u m n s > < / A t t r i b u t e > < A t t r i b u t e > < A t t r i b u t e I D > C a l c u l a t e d C o l u m n 1   1 8 < / A t t r i b u t e I D > < K e y C o l u m n s > < K e y C o l u m n > < D a t a T y p e > E m p t y < / D a t a T y p e > < S o u r c e   x s i : t y p e = " d d l 2 0 0 _ 2 0 0 : E x p r e s s i o n B i n d i n g " > < E x p r e s s i o n > I F ( [ Y e a r ] = M A X ( [ Y e a r ] ) ,   " Y e s " , " N o " ) < / E x p r e s s i o n > < / S o u r c e > < / K e y C o l u m n > < / K e y C o l u m n s > < / A t t r i b u t e > < A t t r i b u t e > < A t t r i b u t e I D > C a l c u l a t e d C o l u m n 1   1 9 < / A t t r i b u t e I D > < K e y C o l u m n s > < K e y C o l u m n > < D a t a T y p e > E m p t y < / D a t a T y p e > < S o u r c e   x s i : t y p e = " d d l 2 0 0 _ 2 0 0 : E x p r e s s i o n B i n d i n g " > < E x p r e s s i o n > " Y e s " < / E x p r e s s i o n > < / S o u r c e > < / K e y C o l u m n > < / K e y C o l u m n s > < / A t t r i b u t e > < A t t r i b u t e > < A t t r i b u t e I D > C a l c u l a t e d C o l u m n 1   2 0 < / A t t r i b u t e I D > < K e y C o l u m n s > < K e y C o l u m n > < D a t a T y p e > E m p t y < / D a t a T y p e > < S o u r c e   x s i : t y p e = " d d l 2 0 0 _ 2 0 0 : E x p r e s s i o n B i n d i n g " > < E x p r e s s i o n > I F ( F O R M A T ( [ D a t e ] , " Y Y Y Y - M M " )   =   F O R M A T ( M A X ( [ D a t e ] ) ,   " Y Y Y Y - M M " ) , " Y e s " , " N o " ) < / E x p r e s s i o n > < / S o u r c e > < / K e y C o l u m n > < / K e y C o l u m n s > < / A t t r i b u t e > < A t t r i b u t e > < A t t r i b u t e I D > C a l c u l a t e d C o l u m n 1   2 1 < / A t t r i b u t e I D > < K e y C o l u m n s > < K e y C o l u m n > < D a t a T y p e > E m p t y < / D a t a T y p e > < S o u r c e   x s i : t y p e = " d d l 2 0 0 _ 2 0 0 : E x p r e s s i o n B i n d i n g " > < E x p r e s s i o n > I F ( [ Y e a r ] & g t ; M A X ( [ Y e a r ] ) - 3 ,   " Y e s " ,   " N o " ) < / E x p r e s s i o n > < / S o u r c e > < / K e y C o l u m n > < / K e y C o l u m n s > < / A t t r i b u t e > < A t t r i b u t e > < A t t r i b u t e I D > C a l c u l a t e d C o l u m n 1   2 2 < / A t t r i b u t e I D > < K e y C o l u m n s > < K e y C o l u m n > < D a t a T y p e > E m p t y < / D a t a T y p e > < S o u r c e   x s i : t y p e = " d d l 2 0 0 _ 2 0 0 : E x p r e s s i o n B i n d i n g " > < E x p r e s s i o n > D A T E A D D ( D a t e s [ D a t e ] , ( - 1 ) * W E E K D A Y ( D a t e s [ D a t e ] , 2 ) + 1 , d a y ) < / E x p r e s s i o n > < / S o u r c e > < / K e y C o l u m n > < / K e y C o l u m n s > < / A t t r i b u t e > < A t t r i b u t e > < A t t r i b u t e I D > C a l c u l a t e d C o l u m n 1   2 3 < / A t t r i b u t e I D > < K e y C o l u m n s > < K e y C o l u m n > < D a t a T y p e > E m p t y < / D a t a T y p e > < S o u r c e   x s i : t y p e = " d d l 2 0 0 _ 2 0 0 : E x p r e s s i o n B i n d i n g " > < E x p r e s s i o n > C A L C U L A T E ( C O U N T X ( V A L U E S ( D a t e s [ W e e k ] ) , 1 ) ,   D a t e s [ W e e k ]   & l t ;   E A R L I E R ( D a t e s [ W e e k ] ) ,   A l l ( D a t e s ) ) + 0 < / E x p r e s s i o n > < / S o u r c e > < / K e y C o l u m n > < / K e y C o l u m n s > < / A t t r i b u t e > < A t t r i b u t e > < A t t r i b u t e I D > C a l c u l a t e d C o l u m n 1   2 4 < / A t t r i b u t e I D > < K e y C o l u m n s > < K e y C o l u m n > < D a t a T y p e > E m p t y < / D a t a T y p e > < S o u r c e   x s i : t y p e = " d d l 2 0 0 _ 2 0 0 : E x p r e s s i o n B i n d i n g " > < E x p r e s s i o n > I F ( D a t e s [ W e e k N o ] & g t ; M A X ( D a t e s [ W e e k N o ] )   -   2 , " Y e s " , " N o " ) < / E x p r e s s i o n > < / S o u r c e > < / K e y C o l u m n > < / K e y C o l u m n s > < / A t t r i b u t e > < / A t t r i b u t e s > < I n t e r m e d i a t e C u b e D i m e n s i o n I D > Q u o t e s _ e b a 1 5 2 1 1 - 9 b 9 c - 4 4 7 6 - 8 9 1 9 - 5 7 8 b 8 3 c b c b f e < / I n t e r m e d i a t e C u b e D i m e n s i o n I D > < I n t e r m e d i a t e G r a n u l a r i t y A t t r i b u t e I D > D a t e < / I n t e r m e d i a t e G r a n u l a r i t y A t t r i b u t e I D > < M a t e r i a l i z a t i o n > R e g u l a r < / M a t e r i a l i z a t i o n > < d d l 3 0 0 : R e l a t i o n s h i p I D > 9 f b b 9 a 9 8 - d 7 a 4 - 4 d 4 4 - 9 0 d d - 5 b 8 9 7 6 c b a 5 7 8 < / d d l 3 0 0 : R e l a t i o n s h i p I D > < / D i m e n s i o n > < D i m e n s i o n   x s i : t y p e = " R e f e r e n c e M e a s u r e G r o u p D i m e n s i o n " > < C u b e D i m e n s i o n I D > S y m b o l < / C u b e D i m e n s i o n I D > < A t t r i b u t e s > < A t t r i b u t e > < A t t r i b u t e I D > S y m b o l < / A t t r i b u t e I D > < K e y C o l u m n s > < K e y C o l u m n > < D a t a T y p e > W C h a r < / D a t a T y p e > < N u l l P r o c e s s i n g > E r r o r < / N u l l P r o c e s s i n g > < / K e y C o l u m n > < / K e y C o l u m n s > < T y p e > G r a n u l a r i t y < / T y p e > < / A t t r i b u t e > < A t t r i b u t e > < A t t r i b u t e I D > S y m b o l N a m e < / A t t r i b u t e I D > < K e y C o l u m n s > < K e y C o l u m n > < D a t a T y p e > W C h a r < / D a t a T y p e > < N u l l P r o c e s s i n g > P r e s e r v e < / N u l l P r o c e s s i n g > < / K e y C o l u m n > < / K e y C o l u m n s > < / A t t r i b u t e > < A t t r i b u t e > < A t t r i b u t e I D > C u r r e n c y < / A t t r i b u t e I D > < K e y C o l u m n s > < K e y C o l u m n > < D a t a T y p e > W C h a r < / D a t a T y p e > < N u l l P r o c e s s i n g > P r e s e r v e < / N u l l P r o c e s s i n g > < / K e y C o l u m n > < / K e y C o l u m n s > < / A t t r i b u t e > < A t t r i b u t e > < A t t r i b u t e I D > M E R < / A t t r i b u t e I D > < K e y C o l u m n s > < K e y C o l u m n > < D a t a T y p e > D o u b l e < / D a t a T y p e > < N u l l P r o c e s s i n g > P r e s e r v e < / N u l l P r o c e s s i n g > < / K e y C o l u m n > < / K e y C o l u m n s > < / A t t r i b u t e > < A t t r i b u t e > < A t t r i b u t e I D > A l l o c a t i o n < / A t t r i b u t e I D > < K e y C o l u m n s > < K e y C o l u m n > < D a t a T y p e > W C h a r < / D a t a T y p e > < N u l l P r o c e s s i n g > P r e s e r v e < / N u l l P r o c e s s i n g > < / K e y C o l u m n > < / K e y C o l u m n s > < / A t t r i b u t e > < A t t r i b u t e > < A t t r i b u t e I D > S y m b o l G r o u p 1 < / A t t r i b u t e I D > < K e y C o l u m n s > < K e y C o l u m n > < D a t a T y p e > W C h a r < / D a t a T y p e > < N u l l P r o c e s s i n g > P r e s e r v e < / N u l l P r o c e s s i n g > < / K e y C o l u m n > < / K e y C o l u m n s > < / A t t r i b u t e > < A t t r i b u t e > < A t t r i b u t e I D > S y m b o l G r o u p 2 < / A t t r i b u t e I D > < K e y C o l u m n s > < K e y C o l u m n > < D a t a T y p e > W C h a r < / D a t a T y p e > < N u l l P r o c e s s i n g > P r e s e r v e < / N u l l P r o c e s s i n g > < / K e y C o l u m n > < / K e y C o l u m n s > < / A t t r i b u t e > < A t t r i b u t e > < A t t r i b u t e I D > S y m b o l G r o u p 3 < / A t t r i b u t e I D > < K e y C o l u m n s > < K e y C o l u m n > < D a t a T y p e > W C h a r < / D a t a T y p e > < N u l l P r o c e s s i n g > P r e s e r v e < / N u l l P r o c e s s i n g > < / K e y C o l u m n > < / K e y C o l u m n s > < / A t t r i b u t e > < A t t r i b u t e > < A t t r i b u t e I D > R e g i o n < / A t t r i b u t e I D > < K e y C o l u m n s > < K e y C o l u m n > < D a t a T y p e > W C h a r < / D a t a T y p e > < N u l l P r o c e s s i n g > P r e s e r v e < / N u l l P r o c e s s i n g > < / K e y C o l u m n > < / K e y C o l u m n s > < / A t t r i b u t e > < A t t r i b u t e > < A t t r i b u t e I D > W H T P e r c e n t < / A t t r i b u t e I D > < K e y C o l u m n s > < K e y C o l u m n > < D a t a T y p e > D o u b l e < / D a t a T y p e > < N u l l P r o c e s s i n g > P r e s e r v e < / N u l l P r o c e s s i n g > < / K e y C o l u m n > < / K e y C o l u m n s > < / A t t r i b u t e > < A t t r i b u t e > < A t t r i b u t e I D > S e c t o r S u m < / A t t r i b u t e I D > < K e y C o l u m n s > < K e y C o l u m n > < D a t a T y p e > D o u b l e < / 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A t t r i b u t e I D > C a l c u l a t e d C o l u m n 1 < / A t t r i b u t e I D > < K e y C o l u m n s > < K e y C o l u m n > < D a t a T y p e > E m p t y < / D a t a T y p e > < S o u r c e   x s i : t y p e = " d d l 2 0 0 _ 2 0 0 : E x p r e s s i o n B i n d i n g " > < E x p r e s s i o n > I F ( C O U N T R O W S ( F I L T E R ( R E L A T E D T A B L E ( Q u o t e s ) ,   Q u o t e s [ D a t e ] & g t ; M A X ( D a t e s [ D a t e ] ) - 3 0 ) ) & g t ; 0 , " Y e s " , " N o " ) < / E x p r e s s i o n > < / S o u r c e > < / K e y C o l u m n > < / K e y C o l u m n s > < / A t t r i b u t e > < / A t t r i b u t e s > < I n t e r m e d i a t e C u b e D i m e n s i o n I D > Q u o t e s _ e b a 1 5 2 1 1 - 9 b 9 c - 4 4 7 6 - 8 9 1 9 - 5 7 8 b 8 3 c b c b f e < / I n t e r m e d i a t e C u b e D i m e n s i o n I D > < I n t e r m e d i a t e G r a n u l a r i t y A t t r i b u t e I D > S y m b o l < / I n t e r m e d i a t e G r a n u l a r i t y A t t r i b u t e I D > < M a t e r i a l i z a t i o n > R e g u l a r < / M a t e r i a l i z a t i o n > < d d l 3 0 0 : R e l a t i o n s h i p I D > d a a 3 c d d d - c 6 9 5 - 4 f a f - 8 5 6 4 - a 4 7 3 9 b 8 1 1 a 1 9 < / d d l 3 0 0 : R e l a t i o n s h i p I D > < / D i m e n s i o n > < D i m e n s i o n   x s i : t y p e = " R e f e r e n c e M e a s u r e G r o u p D i m e n s i o n " > < C u b e D i m e n s i o n I D > A l l o c a t i o n < / C u b e D i m e n s i o n I D > < A t t r i b u t e s > < A t t r i b u t e > < A t t r i b u t e I D > A l l o c a t i o n < / A t t r i b u t e I D > < K e y C o l u m n s > < K e y C o l u m n > < D a t a T y p e > W C h a r < / D a t a T y p e > < N u l l P r o c e s s i n g > E r r o r < / N u l l P r o c e s s i n g > < / K e y C o l u m n > < / K e y C o l u m n s > < T y p e > G r a n u l a r i t y < / T y p e > < / 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 S y m b o l < / I n t e r m e d i a t e C u b e D i m e n s i o n I D > < I n t e r m e d i a t e G r a n u l a r i t y A t t r i b u t e I D > A l l o c a t i o n < / I n t e r m e d i a t e G r a n u l a r i t y A t t r i b u t e I D > < / D i m e n s i o n > < / D i m e n s i o n s > < P a r t i t i o n s > < P a r t i t i o n > < I D > Q u o t e s _ e b a 1 5 2 1 1 - 9 b 9 c - 4 4 7 6 - 8 9 1 9 - 5 7 8 b 8 3 c b c b f e < / I D > < N a m e > Q u o t e s 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 & l t ; s t r i n g & g t ; S y m b o l & l t ; / s t r i n g & g t ;  
             & l t ; / k e y & g t ;  
             & l t ; v a l u e & g t ;  
                 & l t ; i n t & g t ; 1 0 5 & l t ; / i n t & g t ;  
             & l t ; / v a l u e & g t ;  
         & l t ; / i t e m & g t ;  
         & l t ; i t e m & g t ;  
             & l t ; k e y & g t ;  
                 & l t ; s t r i n g & g t ; D a t e & l t ; / s t r i n g & g t ;  
             & l t ; / k e y & g t ;  
             & l t ; v a l u e & g t ;  
                 & l t ; i n t & g t ; 1 2 3 & l t ; / i n t & g t ;  
             & l t ; / v a l u e & g t ;  
         & l t ; / i t e m & g t ;  
         & l t ; i t e m & g t ;  
             & l t ; k e y & g t ;  
                 & l t ; s t r i n g & g t ; C l o s e & l t ; / s t r i n g & g t ;  
             & l t ; / k e y & g t ;  
             & l t ; v a l u e & g t ;  
                 & l t ; i n t & g t ; 9 3 & l t ; / i n t & g t ;  
             & l t ; / v a l u e & g t ;  
         & l t ; / i t e m & g t ;  
     & l t ; / C o l u m n W i d t h s & g t ;  
     & l t ; C o l u m n D i s p l a y I n d e x & g t ;  
         & l t ; i t e m & g t ;  
             & l t ; k e y & g t ;  
                 & l t ; s t r i n g & g t ; S y m b o l & l t ; / s t r i n g & g t ;  
             & l t ; / k e y & g t ;  
             & l t ; v a l u e & g t ;  
                 & l t ; i n t & g t ; 0 & l t ; / i n t & g t ;  
             & l t ; / v a l u e & g t ;  
         & l t ; / i t e m & g t ;  
         & l t ; i t e m & g t ;  
             & l t ; k e y & g t ;  
                 & l t ; s t r i n g & g t ; D a t e & l t ; / s t r i n g & g t ;  
             & l t ; / k e y & g t ;  
             & l t ; v a l u e & g t ;  
                 & l t ; i n t & g t ; 1 & l t ; / i n t & g t ;  
             & l t ; / v a l u e & g t ;  
         & l t ; / i t e m & g t ;  
         & l t ; i t e m & g t ;  
             & l t ; k e y & g t ;  
                 & l t ; s t r i n g & g t ; C l o s e & l t ; / s t r i n g & g t ;  
             & l t ; / k e y & g t ;  
             & l t ; v a l u e & g t ;  
                 & l t ; i n t & g t ; 2 & l t ; / i n t & g t ;  
             & l t ; / v a l u e & g t ;  
         & l t ; / i t e m & g t ;  
     & l t ; / C o l u m n D i s p l a y I n d e x & g t ;  
     & l t ; C o l u m n F r o z e n   / & g t ;  
     & l t ; C o l u m n C h e c k e d & g t ;  
         & l t ; i t e m & g t ;  
             & l t ; k e y & g t ;  
                 & l t ; s t r i n g & g t ; C l o s e & l t ; / s t r i n g & g t ;  
             & l t ; / k e y & g t ;  
             & l t ; v a l u e & g t ;  
                 & l t ; b o o l e a n & g t ; t r u e & l t ; / b o o l e a n & g t ; 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 e a 8 3 b 2 8 e - 0 6 8 a - 4 f 1 e - 8 1 8 6 - 7 4 1 7 a 8 9 c b c 3 2 < / D a t a S o u r c e I D > < Q u e r y D e f i n i t i o n > S E L E C T   [ Q u o t e s # c s v ] . *       F R O M   [ Q u o t e s # c s v ] < / 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 D i v i d e n d s _ 5 8 1 2 a f b 2 - 7 a 8 d - 4 3 1 6 - a c e b - f e 0 b 4 a f 9 3 2 a b < / I D > < N a m e > D i v i d e n d s < / N a m e > < M e a s u r e s > < M e a s u r e > < I D > D i v i d e n d s _ 5 8 1 2 a f b 2 - 7 a 8 d - 4 3 1 6 - a c e b - f e 0 b 4 a f 9 3 2 a b < / I D > < N a m e > _ C o u n t   D i v i d e n d s < / N a m e > < A g g r e g a t e F u n c t i o n > C o u n t < / A g g r e g a t e F u n c t i o n > < D a t a T y p e > B i g I n t < / D a t a T y p e > < S o u r c e > < D a t a T y p e > B i g I n t < / D a t a T y p e > < D a t a S i z e > 8 < / D a t a S i z e > < S o u r c e   x s i : t y p e = " R o w B i n d i n g " > < T a b l e I D > D i v i d e n d s _ 5 8 1 2 a f b 2 - 7 a 8 d - 4 3 1 6 - a c e b - f e 0 b 4 a f 9 3 2 a b < / 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 D i v i d e n d s _ 5 8 1 2 a f b 2 - 7 a 8 d - 4 3 1 6 - a c e b - f e 0 b 4 a f 9 3 2 a b < / C u b e D i m e n s i o n I D > < A t t r i b u t e s > < A t t r i b u t e > < A t t r i b u t e I D > R o w N u m b e r < / A t t r i b u t e I D > < K e y C o l u m n s > < K e y C o l u m n > < D a t a T y p e > I n t e g e r < / D a t a T y p e > < S o u r c e   x s i : t y p e = " C o l u m n B i n d i n g " > < T a b l e I D > D i v i d e n d s < / T a b l e I D > < C o l u m n I D > R o w N u m b e r < / C o l u m n I D > < / S o u r c e > < / K e y C o l u m n > < / K e y C o l u m n s > < T y p e > G r a n u l a r i t y < / T y p e > < / A t t r i b u t e > < A t t r i b u t e > < A t t r i b u t e I D > S y m b o l < / A t t r i b u t e I D > < K e y C o l u m n s > < K e y C o l u m n > < D a t a T y p e > W C h a r < / D a t a T y p e > < D a t a S i z e > 1 3 1 0 7 2 < / D a t a S i z e > < N u l l P r o c e s s i n g > P r e s e r v e < / N u l l P r o c e s s i n g > < I n v a l i d X m l C h a r a c t e r s > R e m o v e < / I n v a l i d X m l C h a r a c t e r s > < S o u r c e   x s i : t y p e = " C o l u m n B i n d i n g " > < T a b l e I D > D i v i d e n d s _ 5 8 1 2 a f b 2 - 7 a 8 d - 4 3 1 6 - a c e b - f e 0 b 4 a f 9 3 2 a b < / T a b l e I D > < C o l u m n I D > S y m b o l < / C o l u m n I D > < / S o u r c e > < / K e y C o l u m n > < / K e y C o l u m n s > < / A t t r i b u t e > < A t t r i b u t e > < A t t r i b u t e I D > P a y D a t e < / A t t r i b u t e I D > < K e y C o l u m n s > < K e y C o l u m n > < D a t a T y p e > D a t e < / D a t a T y p e > < D a t a S i z e > 1 3 1 0 7 2 < / D a t a S i z e > < N u l l P r o c e s s i n g > P r e s e r v e < / N u l l P r o c e s s i n g > < I n v a l i d X m l C h a r a c t e r s > R e m o v e < / I n v a l i d X m l C h a r a c t e r s > < S o u r c e   x s i : t y p e = " C o l u m n B i n d i n g " > < T a b l e I D > D i v i d e n d s _ 5 8 1 2 a f b 2 - 7 a 8 d - 4 3 1 6 - a c e b - f e 0 b 4 a f 9 3 2 a b < / T a b l e I D > < C o l u m n I D > P a y D a t e < / C o l u m n I D > < / S o u r c e > < / K e y C o l u m n > < / K e y C o l u m n s > < / A t t r i b u t e > < A t t r i b u t e > < A t t r i b u t e I D > D i v i d e n d P e r S h a r e < / A t t r i b u t e I D > < K e y C o l u m n s > < K e y C o l u m n > < D a t a T y p e > D o u b l e < / D a t a T y p e > < D a t a S i z e > 1 3 1 0 7 2 < / D a t a S i z e > < N u l l P r o c e s s i n g > P r e s e r v e < / N u l l P r o c e s s i n g > < I n v a l i d X m l C h a r a c t e r s > R e m o v e < / I n v a l i d X m l C h a r a c t e r s > < S o u r c e   x s i : t y p e = " C o l u m n B i n d i n g " > < T a b l e I D > D i v i d e n d s _ 5 8 1 2 a f b 2 - 7 a 8 d - 4 3 1 6 - a c e b - f e 0 b 4 a f 9 3 2 a b < / T a b l e I D > < C o l u m n I D > D i v i d e n d P e r S h a r e < / C o l u m n I D > < / S o u r c e > < / K e y C o l u m n > < / K e y C o l u m n s > < / A t t r i b u t e > < A t t r i b u t e > < A t t r i b u t e I D > C a l c u l a t e d C o l u m n 1 < / A t t r i b u t e I D > < K e y C o l u m n s > < K e y C o l u m n > < D a t a T y p e > E m p t y < / D a t a T y p e > < S o u r c e   x s i : t y p e = " d d l 2 0 0 _ 2 0 0 : E x p r e s s i o n B i n d i n g " > < E x p r e s s i o n > I F ( R E L A T E D ( S y m b o l [ C u r r e n c y ] ) = C A L C U L A T E ( V A L U E S ( R e p o r t C u r r e n c y [ R e p o r t C u r r e n c y ] ) ,   R e p o r t C u r r e n c y [ C u r r e n c y I D ] = 1 )  
 	 ,   D i v i d e n d s [ D i v i d e n d P e r S h a r e ]  
 	 ,   R O U N D (  
 	 	 D i v i d e n d s [ D i v i d e n d P e r S h a r e ]   *  
 	 	 C A L C U L A T E ( V A L U E S ( C u r r e n c y C o n v [ E x c h R a t e ] )  
 	 	 	 ,   C u r r e n c y C o n v [ C u r r e n c y F r o m ]   =   R E L A T E D ( S y m b o l [ C u r r e n c y ] )  
 	 	 	 ,   F I L T E R ( A L L ( C u r r e n c y C o n v [ C u r r e n c y T o ] ) ,   C u r r e n c y C o n v [ C u r r e n c y T o ]   =   C A L C U L A T E ( V A L U E S ( R e p o r t C u r r e n c y [ R e p o r t C u r r e n c y ] ) ,   R e p o r t C u r r e n c y [ C u r r e n c y I D ] = 1 ) )  
 	 	 	 ,   L A S T N O N B L A N K ( D a t e s B e t w e e n ( D a t e s [ D a t e ] ,   D a t e A d d ( L a s t D a t e ( D a t e s [ D a t e ] ) ,   - 1 0 ,   d a y ) ,   L a s t D a t e ( D a t e s [ D a t e ] ) )  
 	 	 	 	 ,   C A L C U L A T E ( M A X ( C u r r e n c y C o n v [ R a t e ] )  
 	 	 	 	 	 ,   C u r r e n c y C o n v [ C u r r e n c y F r o m ]   =   R E L A T E D ( S y m b o l [ C u r r e n c y ] )  
 	 	 	 	 	 ,   F I L T E R ( A L L ( C u r r e n c y C o n v [ C u r r e n c y T o ] ) ,   C u r r e n c y C o n v [ C u r r e n c y T o ]   =   C A L C U L A T E ( V A L U E S ( R e p o r t C u r r e n c y [ R e p o r t C u r r e n c y ] ) ,   R e p o r t C u r r e n c y [ C u r r e n c y I D ] = 1 ) )  
 	 	 	 	 )  
 	 	 	     )  
 	 	 )  
 	 	 ,   8  
 	 )  
 ) < / E x p r e s s i o n > < / S o u r c e > < / K e y C o l u m n > < / K e y C o l u m n s > < / A t t r i b u t e > < A t t r i b u t e > < A t t r i b u t e I D > C a l c u l a t e d C o l u m n 1   1 < / A t t r i b u t e I D > < K e y C o l u m n s > < K e y C o l u m n > < D a t a T y p e > E m p t y < / D a t a T y p e > < S o u r c e   x s i : t y p e = " d d l 2 0 0 _ 2 0 0 : E x p r e s s i o n B i n d i n g " > < E x p r e s s i o n > I F ( R E L A T E D ( S y m b o l [ C u r r e n c y ] ) = C A L C U L A T E ( V A L U E S ( R e p o r t C u r r e n c y [ R e p o r t C u r r e n c y ] ) ,   R e p o r t C u r r e n c y [ C u r r e n c y I D ] = 2 ) 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 R e p o r t C u r r e n c y [ C u r r e n c y I D ] = 2 ) ) 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 R e p o r t C u r r e n c y [ C u r r e n c y I D ] = 2 ) )  
 	 	 	 	 )  
 	 	 	     )  
 	 	 )  
 	 	 ,   8  
 	 )  
 ) < / E x p r e s s i o n > < / S o u r c e > < / K e y C o l u m n > < / K e y C o l u m n s > < / A t t r i b u t e > < A t t r i b u t e > < A t t r i b u t e I D > C a l c u l a t e d C o l u m n 1   2 < / A t t r i b u t e I D > < K e y C o l u m n s > < K e y C o l u m n > < D a t a T y p e > E m p t y < / D a t a T y p e > < S o u r c e   x s i : t y p e = " d d l 2 0 0 _ 2 0 0 : E x p r e s s i o n B i n d i n g " > < E x p r e s s i o n > I F ( R E L A T E D ( S y m b o l [ C u r r e n c y ] ) = C A L C U L A T E ( V A L U E S ( R e p o r t C u r r e n c y [ R e p o r t C u r r e n c y ] ) ,   R e p o r t C u r r e n c y [ C u r r e n c y I D ] = 3 )  
 	 ,   D i v i d e n d s [ D i v i d e n d P e r S h a r e ]  
 	 ,   R O U N D (  
 	 	 D i v i d e n d s [ D i v i d e n d P e r S h a r e ]   *    
 	 	 C A L C U L A T E ( V A L U E S ( C u r r e n c y C o n v [ E x c h R a t e ] )  
 	 	 	 ,   C u r r e n c y C o n v [ C u r r e n c y F r o m ]   =   R E L A T E D ( S y m b o l [ C u r r e n c y ] )  
 	 	 	 ,   F I L T E R ( A L L ( C u r r e n c y C o n v [ C u r r e n c y T o ] ) ,   C u r r e n c y C o n v [ C u r r e n c y T o ]   =   C A L C U L A T E ( V A L U E S ( R e p o r t C u r r e n c y [ R e p o r t C u r r e n c y ] ) ,   R e p o r t C u r r e n c y [ C u r r e n c y I D ] = 3 ) )  
 	 	 	 ,   L A S T N O N B L A N K ( D a t e s B e t w e e n ( D a t e s [ D a t e ] ,   D a t e A d d ( L a s t D a t e ( D a t e s [ D a t e ] ) ,   - 1 0 ,   d a y ) ,   L a s t D a t e ( D a t e s [ D a t e ] ) )  
 	 	 	 	 ,   C A L C U L A T E ( M A X ( C u r r e n c y C o n v [ E x c h R a t e ] )  
 	 	 	 	 	 ,   C u r r e n c y C o n v [ C u r r e n c y F r o m ]   =   R E L A T E D ( S y m b o l [ C u r r e n c y ] )  
 	 	 	 	 	 ,   F I L T E R ( A L L ( C u r r e n c y C o n v [ C u r r e n c y T o ] ) ,   C u r r e n c y C o n v [ C u r r e n c y T o ]   =   C A L C U L A T E ( V A L U E S ( R e p o r t C u r r e n c y [ R e p o r t C u r r e n c y ] ) ,   R e p o r t C u r r e n c y [ C u r r e n c y I D ] = 3 ) )  
 	 	 	 	 )  
 	 	 	     )  
 	 	 )  
 	 	 ,   8  
 	 )  
 ) < / E x p r e s s i o n > < / S o u r c e > < / K e y C o l u m n > < / K e y C o l u m n s > < / A t t r i b u t e > < / A t t r i b u t e s > < d d l 2 0 0 _ 2 0 0 : S h a r e D i m e n s i o n S t o r a g e > S h a r e d < / d d l 2 0 0 _ 2 0 0 : S h a r e D i m e n s i o n S t o r a g e > < / D i m e n s i o n > < D i m e n s i o n   x s i : t y p e = " R e f e r e n c e M e a s u r e G r o u p D i m e n s i o n " > < C u b e D i m e n s i o n I D > D a t e s _ 8 a 8 f 1 5 e 7 - 7 a 5 1 - 4 c 5 c - b 6 5 7 - a f 2 6 6 f 2 0 6 a 1 1 < / C u b e D i m e n s i o n I D > < A t t r i b u t e s > < A t t r i b u t e > < A t t r i b u t e I D > R o w N u m b e r < / A t t r i b u t e I D > < K e y C o l u m n s > < K e y C o l u m n > < D a t a T y p e > I n t e g e r < / D a t a T y p e > < D a t a S i z e > 4 < / D a t a S i z e > < N u l l P r o c e s s i n g > E r r o r < / N u l l P r o c e s s i n g > < S o u r c e   x s i : t y p e = " d d l 2 0 0 _ 2 0 0 : R o w N u m b e r B i n d i n g "   / > < / K e y C o l u m n > < / K e y C o l u m n s > < / A t t r i b u t e > < A t t r i b u t e > < A t t r i b u t e I D > D a t e < / A t t r i b u t e I D > < K e y C o l u m n s > < K e y C o l u m n > < D a t a T y p e > D a t e < / D a t a T y p e > < D a t a S i z e > - 1 < / D a t a S i z e > < N u l l P r o c e s s i n g > E r r o r < / N u l l P r o c e s s i n g > < I n v a l i d X m l C h a r a c t e r s > R e m o v e < / I n v a l i d X m l C h a r a c t e r s > < S o u r c e   x s i : t y p e = " C o l u m n B i n d i n g " > < T a b l e I D > D a t e s _ 8 a 8 f 1 5 e 7 - 7 a 5 1 - 4 c 5 c - b 6 5 7 - a f 2 6 6 f 2 0 6 a 1 1 < / T a b l e I D > < C o l u m n I D > D a t e < / C o l u m n I D > < / S o u r c e > < / K e y C o l u m n > < / K e y C o l u m n s > < T y p e > G r a n u l a r i t y < / T y p e > < / A t t r i b u t e > < A t t r i b u t e > < A t t r i b u t e I D > C a l c u l a t e d C o l u m n 1 < / A t t r i b u t e I D > < K e y C o l u m n s > < K e y C o l u m n > < D a t a T y p e > E m p t y < / D a t a T y p e > < S o u r c e   x s i : t y p e = " d d l 2 0 0 _ 2 0 0 : E x p r e s s i o n B i n d i n g " > < E x p r e s s i o n > I F ( [ D a t e ]   =   I F ( M A X ( T r a n s [ D a t e ] )   & g t ; =   M A X ( D a t e s [ D a t e ] ) ,   M A X ( T r a n s [ D a t e ] ) ,   M A X ( D a t e s [ D a t e ] ) ) , " Y e s " , " N o " ) < / E x p r e s s i o n > < / S o u r c e > < / K e y C o l u m n > < / K e y C o l u m n s > < / A t t r i b u t e > < A t t r i b u t e > < A t t r i b u t e I D > C a l c u l a t e d C o l u m n 1   1 < / A t t r i b u t e I D > < K e y C o l u m n s > < K e y C o l u m n > < D a t a T y p e > E m p t y < / D a t a T y p e > < S o u r c e   x s i : t y p e = " d d l 2 0 0 _ 2 0 0 : E x p r e s s i o n B i n d i n g " > < E x p r e s s i o n > F O R M A T ( [ D a t e ] , " Y Y Y Y - M M " ) < / E x p r e s s i o n > < / S o u r c e > < / K e y C o l u m n > < / K e y C o l u m n s > < / A t t r i b u t e > < A t t r i b u t e > < A t t r i b u t e I D > C a l c u l a t e d C o l u m n 2 < / A t t r i b u t e I D > < K e y C o l u m n s > < K e y C o l u m n > < D a t a T y p e > E m p t y < / D a t a T y p e > < S o u r c e   x s i : t y p e = " d d l 2 0 0 _ 2 0 0 : E x p r e s s i o n B i n d i n g " > < E x p r e s s i o n > Y e a r ( [ D a t e ] ) < / E x p r e s s i o n > < / S o u r c e > < / K e y C o l u m n > < / K e y C o l u m n s > < / A t t r i b u t e > < A t t r i b u t e > < A t t r i b u t e I D > C a l c u l a t e d C o l u m n 2   1 < / A t t r i b u t e I D > < K e y C o l u m n s > < K e y C o l u m n > < D a t a T y p e > E m p t y < / D a t a T y p e > < S o u r c e   x s i : t y p e = " d d l 2 0 0 _ 2 0 0 : E x p r e s s i o n B i n d i n g " > < E x p r e s s i o n > F O R M A T ( [ D a t e ] , " Y Y - M M - D D " ) < / E x p r e s s i o n > < / S o u r c e > < / K e y C o l u m n > < / K e y C o l u m n s > < / A t t r i b u t e > < A t t r i b u t e > < A t t r i b u t e I D > C a l c u l a t e d C o l u m n 1   2 < / A t t r i b u t e I D > < K e y C o l u m n s > < K e y C o l u m n > < D a t a T y p e > E m p t y < / D a t a T y p e > < S o u r c e   x s i : t y p e = " d d l 2 0 0 _ 2 0 0 : E x p r e s s i o n B i n d i n g " > < E x p r e s s i o n > F O R M A T ( [ D a t e ] , " M M - D D " ) < / E x p r e s s i o n > < / S o u r c e > < / K e y C o l u m n > < / K e y C o l u m n s > < / A t t r i b u t e > < A t t r i b u t e > < A t t r i b u t e I D > C a l c u l a t e d C o l u m n 1   3 < / A t t r i b u t e I D > < K e y C o l u m n s > < K e y C o l u m n > < D a t a T y p e > E m p t y < / D a t a T y p e > < S o u r c e   x s i : t y p e = " d d l 2 0 0 _ 2 0 0 : E x p r e s s i o n B i n d i n g " > < E x p r e s s i o n > C O N C A T E N A T E ( " Q " , F O R M A T ( [ D a t e ] , " Q " ) ) < / E x p r e s s i o n > < / S o u r c e > < / K e y C o l u m n > < / K e y C o l u m n s > < / A t t r i b u t e > < A t t r i b u t e > < A t t r i b u t e I D > C a l c u l a t e d C o l u m n 1   4 < / A t t r i b u t e I D > < K e y C o l u m n s > < K e y C o l u m n > < D a t a T y p e > E m p t y < / D a t a T y p e > < S o u r c e   x s i : t y p e = " d d l 2 0 0 _ 2 0 0 : E x p r e s s i o n B i n d i n g " > < E x p r e s s i o n > C O N C A T E N A T E ( C O N C A T E N A T E ( F O R M A T ( [ D a t e ] , " Y Y Y Y " ) , " - Q " ) ,   F O R M A T ( [ D a t e ] , " Q " ) ) < / E x p r e s s i o n > < / S o u r c e > < / K e y C o l u m n > < / K e y C o l u m n s > < / A t t r i b u t e > < A t t r i b u t e > < A t t r i b u t e I D > C a l c u l a t e d C o l u m n 1   5 < / A t t r i b u t e I D > < K e y C o l u m n s > < K e y C o l u m n > < D a t a T y p e > E m p t y < / D a t a T y p e > < S o u r c e   x s i : t y p e = " d d l 2 0 0 _ 2 0 0 : E x p r e s s i o n B i n d i n g " > < E x p r e s s i o n > M o n t h ( [ D a t e ] ) < / E x p r e s s i o n > < / S o u r c e > < / K e y C o l u m n > < / K e y C o l u m n s > < / A t t r i b u t e > < A t t r i b u t e > < A t t r i b u t e I D > C a l c u l a t e d C o l u m n 1   6 < / A t t r i b u t e I D > < K e y C o l u m n s > < K e y C o l u m n > < D a t a T y p e > E m p t y < / D a t a T y p e > < S o u r c e   x s i : t y p e = " d d l 2 0 0 _ 2 0 0 : E x p r e s s i o n B i n d i n g " > < E x p r e s s i o n > I F ( C O U N T R O W S ( R E L A T E D T A B L E ( Q u o t e s ) ) = 0 , " N o " , " Y e s " ) < / E x p r e s s i o n > < / S o u r c e > < / K e y C o l u m n > < / K e y C o l u m n s > < / A t t r i b u t e > < A t t r i b u t e > < A t t r i b u t e I D > C a l c u l a t e d C o l u m n 1   7 < / A t t r i b u t e I D > < K e y C o l u m n s > < K e y C o l u m n > < D a t a T y p e > E m p t y < / D a t a T y p e > < S o u r c e   x s i : t y p e = " d d l 2 0 0 _ 2 0 0 : E x p r e s s i o n B i n d i n g " > < E x p r e s s i o n > I F ( D a t e s [ Q u o t e s E x i s t s ]   =   " Y e s " ,   I F ( C A L C U L A T E ( C O U N T R O W S ( D a t e s ) ,   A l l ( D a t e s ) ,   D a t e s [ D a t e ] & g t ; = E A R L I E R ( D a t e s [ D a t e ] ) ,   D a t e s [ Q u o t e s E x i s t s ]   =   " Y e s " ) & l t ; = 1 2 , " Y e s " , " N o " ) ,   " N o " ) < / E x p r e s s i o n > < / S o u r c e > < / K e y C o l u m n > < / K e y C o l u m n s > < / A t t r i b u t e > < A t t r i b u t e > < A t t r i b u t e I D > C a l c u l a t e d C o l u m n 1   8 < / A t t r i b u t e I D > < K e y C o l u m n s > < K e y C o l u m n > < D a t a T y p e > E m p t y < / D a t a T y p e > < S o u r c e   x s i : t y p e = " d d l 2 0 0 _ 2 0 0 : E x p r e s s i o n B i n d i n g " > < E x p r e s s i o n > I F ( D a t e s [ Q u o t e s E x i s t s ]   =   " Y e s " ,   I F ( C A L C U L A T E ( C O U N T R O W S ( D a t e s ) ,   A l l ( D a t e s ) ,   D a t e s [ D a t e ] & g t ; = E A R L I E R ( D a t e s [ D a t e ] ) ,   D a t e s [ Q u o t e s E x i s t s ]   =   " Y e s " ) & l t ; = 2 0 , " Y e s " , " N o " ) ,   " N o " ) < / E x p r e s s i o n > < / S o u r c e > < / K e y C o l u m n > < / K e y C o l u m n s > < / A t t r i b u t e > < A t t r i b u t e > < A t t r i b u t e I D > C a l c u l a t e d C o l u m n 1   9 < / A t t r i b u t e I D > < K e y C o l u m n s > < K e y C o l u m n > < D a t a T y p e > E m p t y < / D a t a T y p e > < S o u r c e   x s i : t y p e = " d d l 2 0 0 _ 2 0 0 : E x p r e s s i o n B i n d i n g " > < E x p r e s s i o n > I F ( D a t e s [ Q u o t e s E x i s t s ]   =   " Y e s " ,   I F ( C A L C U L A T E ( C O U N T R O W S ( D a t e s ) ,   A l l ( D a t e s ) ,   D a t e s [ D a t e ] & g t ; = E A R L I E R ( D a t e s [ D a t e ] ) ,   D a t e s [ Q u o t e s E x i s t s ]   =   " Y e s " ) & l t ; = 3 0 , " Y e s " , " N o " ) ,   " N o " ) < / E x p r e s s i o n > < / S o u r c e > < / K e y C o l u m n > < / K e y C o l u m n s > < / A t t r i b u t e > < A t t r i b u t e > < A t t r i b u t e I D > C a l c u l a t e d C o l u m n 1   1 0 < / A t t r i b u t e I D > < K e y C o l u m n s > < K e y C o l u m n > < D a t a T y p e > E m p t y < / D a t a T y p e > < S o u r c e   x s i : t y p e = " d d l 2 0 0 _ 2 0 0 : E x p r e s s i o n B i n d i n g " > < E x p r e s s i o n > I F ( [ Y e a r ] = M A X ( [ Y e a r ] )   | |   ( [ Y e a r ]   =   M A X ( [ Y e a r ] ) - 1   & a m p ; & a m p ;   [ M o n t h   I n   Y e a r ]   & g t ;   M O N T H ( M a x ( [ D a t e ] ) ) ) ,   " Y e s " , " N o " ) < / E x p r e s s i o n > < / S o u r c e > < / K e y C o l u m n > < / K e y C o l u m n s > < / A t t r i b u t e > < A t t r i b u t e > < A t t r i b u t e I D > C a l c u l a t e d C o l u m n 1   1 1 < / A t t r i b u t e I D > < K e y C o l u m n s > < K e y C o l u m n > < D a t a T y p e > E m p t y < / D a t a T y p e > < S o u r c e   x s i : t y p e = " d d l 2 0 0 _ 2 0 0 : E x p r e s s i o n B i n d i n g " > < E x p r e s s i o n > I F ( [ Y e a r ] = M A X ( [ Y e a r ] )   | |   ( [ Y e a r ]   =   M A X ( [ Y e a r ] ) - 1   & a m p ; & a m p ;   [ M o n t h   I n   Y e a r ]   & g t ; =   M O N T H ( M a x ( [ D a t e ] ) ) ) ,   " Y e s " , " N o " ) < / E x p r e s s i o n > < / S o u r c e > < / K e y C o l u m n > < / K e y C o l u m n s > < / A t t r i b u t e > < A t t r i b u t e > < A t t r i b u t e I D > C a l c u l a t e d C o l u m n 1   1 2 < / A t t r i b u t e I D > < K e y C o l u m n s > < K e y C o l u m n > < D a t a T y p e > E m p t y < / D a t a T y p e > < S o u r c e   x s i : t y p e = " d d l 2 0 0 _ 2 0 0 : E x p r e s s i o n B i n d i n g " > < E x p r e s s i o n > I F ( [ Y e a r ] = M A X ( [ Y e a r ] ) ,   " Y e s " , " N o " ) < / E x p r e s s i o n > < / S o u r c e > < / K e y C o l u m n > < / K e y C o l u m n s > < / A t t r i b u t e > < A t t r i b u t e > < A t t r i b u t e I D > C a l c u l a t e d C o l u m n 1   1 3 < / A t t r i b u t e I D > < K e y C o l u m n s > < K e y C o l u m n > < D a t a T y p e > E m p t y < / D a t a T y p e > < S o u r c e   x s i : t y p e = " d d l 2 0 0 _ 2 0 0 : E x p r e s s i o n B i n d i n g " > < E x p r e s s i o n > I F ( [ Y e a r ] & g t ; M A X ( [ Y e a r ] ) - 2 ,   " Y e s " ,   " N o " ) < / E x p r e s s i o n > < / S o u r c e > < / K e y C o l u m n > < / K e y C o l u m n s > < / A t t r i b u t e > < A t t r i b u t e > < A t t r i b u t e I D > C a l c u l a t e d C o l u m n 1   1 4 < / A t t r i b u t e I D > < K e y C o l u m n s > < K e y C o l u m n > < D a t a T y p e > E m p t y < / D a t a T y p e > < S o u r c e   x s i : t y p e = " d d l 2 0 0 _ 2 0 0 : E x p r e s s i o n B i n d i n g " > < E x p r e s s i o n > I F ( [ Y e a r ] & g t ; M A X ( [ Y e a r ] ) - 4 ,   " Y e s " ,   " N o " ) < / E x p r e s s i o n > < / S o u r c e > < / K e y C o l u m n > < / K e y C o l u m n s > < / A t t r i b u t e > < A t t r i b u t e > < A t t r i b u t e I D > C a l c u l a t e d C o l u m n 1   1 5 < / A t t r i b u t e I D > < K e y C o l u m n s > < K e y C o l u m n > < D a t a T y p e > E m p t y < / D a t a T y p e > < S o u r c e   x s i : t y p e = " d d l 2 0 0 _ 2 0 0 : E x p r e s s i o n B i n d i n g " > < E x p r e s s i o n > I F ( [ Y e a r ] & g t ; M A X ( [ Y e a r ] ) - 5 ,   " Y e s " ,   " N o " ) < / E x p r e s s i o n > < / S o u r c e > < / K e y C o l u m n > < / K e y C o l u m n s > < / A t t r i b u t e > < A t t r i b u t e > < A t t r i b u t e I D > C a l c u l a t e d C o l u m n 1   1 6 < / A t t r i b u t e I D > < K e y C o l u m n s > < K e y C o l u m n > < D a t a T y p e > E m p t y < / D a t a T y p e > < S o u r c e   x s i : t y p e = " d d l 2 0 0 _ 2 0 0 : E x p r e s s i o n B i n d i n g " > < E x p r e s s i o n > I F ( [ Y e a r ] & g t ; M A X ( [ Y e a r ] ) - 7 ,   " Y e s " ,   " N o " ) < / E x p r e s s i o n > < / S o u r c e > < / K e y C o l u m n > < / K e y C o l u m n s > < / A t t r i b u t e > < A t t r i b u t e > < A t t r i b u t e I D > C a l c u l a t e d C o l u m n 1   1 7 < / A t t r i b u t e I D > < K e y C o l u m n s > < K e y C o l u m n > < D a t a T y p e > E m p t y < / D a t a T y p e > < S o u r c e   x s i : t y p e = " d d l 2 0 0 _ 2 0 0 : E x p r e s s i o n B i n d i n g " > < E x p r e s s i o n > I F ( [ Y e a r ] & g t ; M A X ( [ Y e a r ] ) - 9 ,   " Y e s " ,   " N o " ) < / E x p r e s s i o n > < / S o u r c e > < / K e y C o l u m n > < / K e y C o l u m n s > < / A t t r i b u t e > < A t t r i b u t e > < A t t r i b u t e I D > C a l c u l a t e d C o l u m n 1   1 8 < / A t t r i b u t e I D > < K e y C o l u m n s > < K e y C o l u m n > < D a t a T y p e > E m p t y < / D a t a T y p e > < S o u r c e   x s i : t y p e = " d d l 2 0 0 _ 2 0 0 : E x p r e s s i o n B i n d i n g " > < E x p r e s s i o n > I F ( [ Y e a r ] = M A X ( [ Y e a r ] ) - 1   & a m p ; & a m p ;   F O R M A T ( [ D a t e ] , " M M D D " ) & l t ; = F O R M A T ( M A X ( [ D a t e ] ) , " M M D D " ) ,   " Y e s " , " N o " ) < / E x p r e s s i o n > < / S o u r c e > < / K e y C o l u m n > < / K e y C o l u m n s > < / A t t r i b u t e > < A t t r i b u t e > < A t t r i b u t e I D > C a l c u l a t e d C o l u m n 1   1 9 < / A t t r i b u t e I D > < K e y C o l u m n s > < K e y C o l u m n > < D a t a T y p e > E m p t y < / D a t a T y p e > < S o u r c e   x s i : t y p e = " d d l 2 0 0 _ 2 0 0 : E x p r e s s i o n B i n d i n g " > < E x p r e s s i o n > " Y e s " < / E x p r e s s i o n > < / S o u r c e > < / K e y C o l u m n > < / K e y C o l u m n s > < / A t t r i b u t e > < A t t r i b u t e > < A t t r i b u t e I D > C a l c u l a t e d C o l u m n 1   2 0 < / A t t r i b u t e I D > < K e y C o l u m n s > < K e y C o l u m n > < D a t a T y p e > E m p t y < / D a t a T y p e > < S o u r c e   x s i : t y p e = " d d l 2 0 0 _ 2 0 0 : E x p r e s s i o n B i n d i n g " > < E x p r e s s i o n > I F ( F O R M A T ( [ D a t e ] , " Y Y Y Y - M M " )   =   F O R M A T ( M A X ( [ D a t e ] ) ,   " Y Y Y Y - M M " ) , " Y e s " , " N o " ) < / E x p r e s s i o n > < / S o u r c e > < / K e y C o l u m n > < / K e y C o l u m n s > < / A t t r i b u t e > < A t t r i b u t e > < A t t r i b u t e I D > C a l c u l a t e d C o l u m n 1   2 1 < / A t t r i b u t e I D > < K e y C o l u m n s > < K e y C o l u m n > < D a t a T y p e > E m p t y < / D a t a T y p e > < S o u r c e   x s i : t y p e = " d d l 2 0 0 _ 2 0 0 : E x p r e s s i o n B i n d i n g " > < E x p r e s s i o n > I F ( [ Y e a r ] & g t ; M A X ( [ Y e a r ] ) - 3 ,   " Y e s " ,   " N o " ) < / E x p r e s s i o n > < / S o u r c e > < / K e y C o l u m n > < / K e y C o l u m n s > < / A t t r i b u t e > < A t t r i b u t e > < A t t r i b u t e I D > C a l c u l a t e d C o l u m n 1   2 2 < / A t t r i b u t e I D > < K e y C o l u m n s > < K e y C o l u m n > < D a t a T y p e > E m p t y < / D a t a T y p e > < S o u r c e   x s i : t y p e = " d d l 2 0 0 _ 2 0 0 : E x p r e s s i o n B i n d i n g " > < E x p r e s s i o n > D A T E A D D ( D a t e s [ D a t e ] , ( - 1 ) * W E E K D A Y ( D a t e s [ D a t e ] , 2 ) + 1 , d a y ) < / E x p r e s s i o n > < / S o u r c e > < / K e y C o l u m n > < / K e y C o l u m n s > < / A t t r i b u t e > < A t t r i b u t e > < A t t r i b u t e I D > C a l c u l a t e d C o l u m n 1   2 3 < / A t t r i b u t e I D > < K e y C o l u m n s > < K e y C o l u m n > < D a t a T y p e > E m p t y < / D a t a T y p e > < S o u r c e   x s i : t y p e = " d d l 2 0 0 _ 2 0 0 : E x p r e s s i o n B i n d i n g " > < E x p r e s s i o n > C A L C U L A T E ( C O U N T X ( V A L U E S ( D a t e s [ W e e k ] ) , 1 ) ,   D a t e s [ W e e k ]   & l t ;   E A R L I E R ( D a t e s [ W e e k ] ) ,   A l l ( D a t e s ) ) + 0 < / E x p r e s s i o n > < / S o u r c e > < / K e y C o l u m n > < / K e y C o l u m n s > < / A t t r i b u t e > < A t t r i b u t e > < A t t r i b u t e I D > C a l c u l a t e d C o l u m n 1   2 4 < / A t t r i b u t e I D > < K e y C o l u m n s > < K e y C o l u m n > < D a t a T y p e > E m p t y < / D a t a T y p e > < S o u r c e   x s i : t y p e = " d d l 2 0 0 _ 2 0 0 : E x p r e s s i o n B i n d i n g " > < E x p r e s s i o n > I F ( D a t e s [ W e e k N o ] & g t ; M A X ( D a t e s [ W e e k N o ] )   -   2 , " Y e s " , " N o " ) < / E x p r e s s i o n > < / S o u r c e > < / K e y C o l u m n > < / K e y C o l u m n s > < / A t t r i b u t e > < / A t t r i b u t e s > < I n t e r m e d i a t e C u b e D i m e n s i o n I D > D i v i d e n d s _ 5 8 1 2 a f b 2 - 7 a 8 d - 4 3 1 6 - a c e b - f e 0 b 4 a f 9 3 2 a b < / I n t e r m e d i a t e C u b e D i m e n s i o n I D > < I n t e r m e d i a t e G r a n u l a r i t y A t t r i b u t e I D > P a y D a t e < / I n t e r m e d i a t e G r a n u l a r i t y A t t r i b u t e I D > < M a t e r i a l i z a t i o n > R e g u l a r < / M a t e r i a l i z a t i o n > < d d l 3 0 0 : R e l a t i o n s h i p I D > e b 1 1 c 2 6 6 - 1 c e 8 - 4 b 3 d - a 0 f d - 2 7 f 7 3 0 8 d 6 f 0 d < / d d l 3 0 0 : R e l a t i o n s h i p I D > < / D i m e n s i o n > < D i m e n s i o n   x s i : t y p e = " R e f e r e n c e M e a s u r e G r o u p D i m e n s i o n " > < C u b e D i m e n s i o n I D > S y m b o l < / C u b e D i m e n s i o n I D > < A t t r i b u t e s > < A t t r i b u t e > < A t t r i b u t e I D > S y m b o l < / A t t r i b u t e I D > < K e y C o l u m n s > < K e y C o l u m n > < D a t a T y p e > W C h a r < / D a t a T y p e > < N u l l P r o c e s s i n g > E r r o r < / N u l l P r o c e s s i n g > < / K e y C o l u m n > < / K e y C o l u m n s > < T y p e > G r a n u l a r i t y < / T y p e > < / A t t r i b u t e > < A t t r i b u t e > < A t t r i b u t e I D > S y m b o l N a m e < / A t t r i b u t e I D > < K e y C o l u m n s > < K e y C o l u m n > < D a t a T y p e > W C h a r < / D a t a T y p e > < N u l l P r o c e s s i n g > P r e s e r v e < / N u l l P r o c e s s i n g > < / K e y C o l u m n > < / K e y C o l u m n s > < / A t t r i b u t e > < A t t r i b u t e > < A t t r i b u t e I D > C u r r e n c y < / A t t r i b u t e I D > < K e y C o l u m n s > < K e y C o l u m n > < D a t a T y p e > W C h a r < / D a t a T y p e > < N u l l P r o c e s s i n g > P r e s e r v e < / N u l l P r o c e s s i n g > < / K e y C o l u m n > < / K e y C o l u m n s > < / A t t r i b u t e > < A t t r i b u t e > < A t t r i b u t e I D > M E R < / A t t r i b u t e I D > < K e y C o l u m n s > < K e y C o l u m n > < D a t a T y p e > D o u b l e < / D a t a T y p e > < N u l l P r o c e s s i n g > P r e s e r v e < / N u l l P r o c e s s i n g > < / K e y C o l u m n > < / K e y C o l u m n s > < / A t t r i b u t e > < A t t r i b u t e > < A t t r i b u t e I D > A l l o c a t i o n < / A t t r i b u t e I D > < K e y C o l u m n s > < K e y C o l u m n > < D a t a T y p e > W C h a r < / D a t a T y p e > < N u l l P r o c e s s i n g > P r e s e r v e < / N u l l P r o c e s s i n g > < / K e y C o l u m n > < / K e y C o l u m n s > < / A t t r i b u t e > < A t t r i b u t e > < A t t r i b u t e I D > S y m b o l G r o u p 1 < / A t t r i b u t e I D > < K e y C o l u m n s > < K e y C o l u m n > < D a t a T y p e > W C h a r < / D a t a T y p e > < N u l l P r o c e s s i n g > P r e s e r v e < / N u l l P r o c e s s i n g > < / K e y C o l u m n > < / K e y C o l u m n s > < / A t t r i b u t e > < A t t r i b u t e > < A t t r i b u t e I D > S y m b o l G r o u p 2 < / A t t r i b u t e I D > < K e y C o l u m n s > < K e y C o l u m n > < D a t a T y p e > W C h a r < / D a t a T y p e > < N u l l P r o c e s s i n g > P r e s e r v e < / N u l l P r o c e s s i n g > < / K e y C o l u m n > < / K e y C o l u m n s > < / A t t r i b u t e > < A t t r i b u t e > < A t t r i b u t e I D > S y m b o l G r o u p 3 < / A t t r i b u t e I D > < K e y C o l u m n s > < K e y C o l u m n > < D a t a T y p e > W C h a r < / D a t a T y p e > < N u l l P r o c e s s i n g > P r e s e r v e < / N u l l P r o c e s s i n g > < / K e y C o l u m n > < / K e y C o l u m n s > < / A t t r i b u t e > < A t t r i b u t e > < A t t r i b u t e I D > R e g i o n < / A t t r i b u t e I D > < K e y C o l u m n s > < K e y C o l u m n > < D a t a T y p e > W C h a r < / D a t a T y p e > < N u l l P r o c e s s i n g > P r e s e r v e < / N u l l P r o c e s s i n g > < / K e y C o l u m n > < / K e y C o l u m n s > < / A t t r i b u t e > < A t t r i b u t e > < A t t r i b u t e I D > W H T P e r c e n t < / A t t r i b u t e I D > < K e y C o l u m n s > < K e y C o l u m n > < D a t a T y p e > D o u b l e < / D a t a T y p e > < N u l l P r o c e s s i n g > P r e s e r v e < / N u l l P r o c e s s i n g > < / K e y C o l u m n > < / K e y C o l u m n s > < / A t t r i b u t e > < A t t r i b u t e > < A t t r i b u t e I D > S e c t o r S u m < / A t t r i b u t e I D > < K e y C o l u m n s > < K e y C o l u m n > < D a t a T y p e > D o u b l e < / 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A t t r i b u t e I D > C a l c u l a t e d C o l u m n 1 < / A t t r i b u t e I D > < K e y C o l u m n s > < K e y C o l u m n > < D a t a T y p e > E m p t y < / D a t a T y p e > < S o u r c e   x s i : t y p e = " d d l 2 0 0 _ 2 0 0 : E x p r e s s i o n B i n d i n g " > < E x p r e s s i o n > I F ( C O U N T R O W S ( F I L T E R ( R E L A T E D T A B L E ( Q u o t e s ) ,   Q u o t e s [ D a t e ] & g t ; M A X ( D a t e s [ D a t e ] ) - 3 0 ) ) & g t ; 0 , " Y e s " , " N o " ) < / E x p r e s s i o n > < / S o u r c e > < / K e y C o l u m n > < / K e y C o l u m n s > < / A t t r i b u t e > < / A t t r i b u t e s > < I n t e r m e d i a t e C u b e D i m e n s i o n I D > D i v i d e n d s _ 5 8 1 2 a f b 2 - 7 a 8 d - 4 3 1 6 - a c e b - f e 0 b 4 a f 9 3 2 a b < / I n t e r m e d i a t e C u b e D i m e n s i o n I D > < I n t e r m e d i a t e G r a n u l a r i t y A t t r i b u t e I D > S y m b o l < / I n t e r m e d i a t e G r a n u l a r i t y A t t r i b u t e I D > < M a t e r i a l i z a t i o n > R e g u l a r < / M a t e r i a l i z a t i o n > < d d l 3 0 0 : R e l a t i o n s h i p I D > 7 e f 2 0 6 6 3 - c 5 e 0 - 4 4 a c - 8 0 3 9 - 1 2 e b 6 9 9 2 8 5 7 9 < / d d l 3 0 0 : R e l a t i o n s h i p I D > < / D i m e n s i o n > < D i m e n s i o n   x s i : t y p e = " R e f e r e n c e M e a s u r e G r o u p D i m e n s i o n " > < C u b e D i m e n s i o n I D > A l l o c a t i o n < / C u b e D i m e n s i o n I D > < A t t r i b u t e s > < A t t r i b u t e > < A t t r i b u t e I D > A l l o c a t i o n < / A t t r i b u t e I D > < K e y C o l u m n s > < K e y C o l u m n > < D a t a T y p e > W C h a r < / D a t a T y p e > < N u l l P r o c e s s i n g > E r r o r < / N u l l P r o c e s s i n g > < / K e y C o l u m n > < / K e y C o l u m n s > < T y p e > G r a n u l a r i t y < / T y p e > < / 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 S y m b o l < / I n t e r m e d i a t e C u b e D i m e n s i o n I D > < I n t e r m e d i a t e G r a n u l a r i t y A t t r i b u t e I D > A l l o c a t i o n < / I n t e r m e d i a t e G r a n u l a r i t y A t t r i b u t e I D > < / D i m e n s i o n > < / D i m e n s i o n s > < P a r t i t i o n s > < P a r t i t i o n > < I D > D i v i d e n d s _ 5 8 1 2 a f b 2 - 7 a 8 d - 4 3 1 6 - a c e b - f e 0 b 4 a f 9 3 2 a b < / I D > < N a m e > D i v i d e n d s < / N a m e > < A n n o t a t i o n s > < 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 & l t ; s t r i n g & g t ; S y m b o l & l t ; / s t r i n g & g t ;  
             & l t ; / k e y & g t ;  
             & l t ; v a l u e & g t ;  
                 & l t ; i n t & g t ; 1 0 5 & l t ; / i n t & g t ;  
             & l t ; / v a l u e & g t ;  
         & l t ; / i t e m & g t ;  
         & l t ; i t e m & g t ;  
             & l t ; k e y & g t ;  
                 & l t ; s t r i n g & g t ; P a y D a t e & l t ; / s t r i n g & g t ;  
             & l t ; / k e y & g t ;  
             & l t ; v a l u e & g t ;  
                 & l t ; i n t & g t ; 1 1 0 & l t ; / i n t & g t ;  
             & l t ; / v a l u e & g t ;  
         & l t ; / i t e m & g t ;  
         & l t ; i t e m & g t ;  
             & l t ; k e y & g t ;  
                 & l t ; s t r i n g & g t ; D i v i d e n d P e r S h a r e & l t ; / s t r i n g & g t ;  
             & l t ; / k e y & g t ;  
             & l t ; v a l u e & g t ;  
                 & l t ; i n t & g t ; 1 7 1 & l t ; / i n t & g t ;  
             & l t ; / v a l u e & g t ;  
         & l t ; / i t e m & g t ;  
     & l t ; / C o l u m n W i d t h s & g t ;  
     & l t ; C o l u m n D i s p l a y I n d e x & g t ;  
         & l t ; i t e m & g t ;  
             & l t ; k e y & g t ;  
                 & l t ; s t r i n g & g t ; S y m b o l & l t ; / s t r i n g & g t ;  
             & l t ; / k e y & g t ;  
             & l t ; v a l u e & g t ;  
                 & l t ; i n t & g t ; 0 & l t ; / i n t & g t ;  
             & l t ; / v a l u e & g t ;  
         & l t ; / i t e m & g t ;  
         & l t ; i t e m & g t ;  
             & l t ; k e y & g t ;  
                 & l t ; s t r i n g & g t ; P a y D a t e & l t ; / s t r i n g & g t ;  
             & l t ; / k e y & g t ;  
             & l t ; v a l u e & g t ;  
                 & l t ; i n t & g t ; 1 & l t ; / i n t & g t ;  
             & l t ; / v a l u e & g t ;  
         & l t ; / i t e m & g t ;  
         & l t ; i t e m & g t ;  
             & l t ; k e y & g t ;  
                 & l t ; s t r i n g & g t ; D i v i d e n d P e r S h a r e & l t ; / s t r i n g & g t ;  
             & l t ; / k e y & g t ;  
             & l t ; v a l u e & g t ;  
                 & l t ; i n t & g t ; 2 & l t ; / i n t & g t ;  
             & l t ; / v a l u e & g t ;  
         & l t ; / i t e m & g t ;  
     & l t ; / C o l u m n D i s p l a y I n d e x & g t ;  
     & l t ; C o l u m n F r o z e n   / & g t ;  
     & l t ; C o l u m n C h e c k e d   / & g t ; 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 b b a 4 3 3 d 8 - 3 7 8 e - 4 b 5 0 - 9 0 0 f - c 1 f 8 3 8 7 f 9 5 2 c < / D a t a S o u r c e I D > < Q u e r y D e f i n i t i o n > S E L E C T   [ D i v i d e n d s # c s v ] . *       F R O M   [ D i v i d e n d s # c s v ] < / 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 R e p o r t < / I D > < N a m e > R e p o r t < / N a m e > < M e a s u r e s > < M e a s u r e > < I D > R e p o r t < / I D > < N a m e > _ C o u n t   R e p o r t < / 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 R e p o r t < / C u b e D i m e n s i o n I D > < A t t r i b u t e s > < A t t r i b u t e > < A t t r i b u t e I D > R e p o r t < / A t t r i b u t e I D > < K e y C o l u m n s > < K e y C o l u m n > < D a t a T y p e > W C h a r < / D a t a T y p e > < N u l l P r o c e s s i n g > P r e s e r v e < / N u l l P r o c e s s i n g > < / K e y C o l u m n > < / K e y C o l u m n s > < / A t t r i b u t e > < A t t r i b u t e > < A t t r i b u t e I D > R o w N u m b e r < / A t t r i b u t e I D > < K e y C o l u m n s > < K e y C o l u m n > < D a t a T y p e > I n t e g e r < / D a t a T y p e > < S o u r c e   x s i : t y p e = " C o l u m n B i n d i n g " > < T a b l e I D > R e p o r t < / T a b l e I D > < C o l u m n I D > R o w N u m b e r < / C o l u m n I D > < / S o u r c e > < / K e y C o l u m n > < / K e y C o l u m n s > < T y p e > G r a n u l a r i t y < / T y p e > < / A t t r i b u t e > < / A t t r i b u t e s > < d d l 2 0 0 _ 2 0 0 : S h a r e D i m e n s i o n S t o r a g e > S h a r e d < / d d l 2 0 0 _ 2 0 0 : S h a r e D i m e n s i o n S t o r a g e > < / D i m e n s i o n > < / D i m e n s i o n s > < P a r t i t i o n s > < P a r t i t i o n > < I D > R e p o r t < / I D > < N a m e > R e p o r t < / 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 S y m b o l < / I D > < N a m e > S y m b o l < / N a m e > < M e a s u r e s > < M e a s u r e > < I D > S y m b o l < / I D > < N a m e > _ C o u n t   S y m b o l < / 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 S y m b o l < / C u b e D i m e n s i o n I D > < A t t r i b u t e s > < A t t r i b u t e > < A t t r i b u t e I D > S y m b o l < / A t t r i b u t e I D > < K e y C o l u m n s > < K e y C o l u m n > < D a t a T y p e > W C h a r < / D a t a T y p e > < N u l l P r o c e s s i n g > P r e s e r v e < / N u l l P r o c e s s i n g > < / K e y C o l u m n > < / K e y C o l u m n s > < / A t t r i b u t e > < A t t r i b u t e > < A t t r i b u t e I D > S y m b o l N a m e < / A t t r i b u t e I D > < K e y C o l u m n s > < K e y C o l u m n > < D a t a T y p e > W C h a r < / D a t a T y p e > < N u l l P r o c e s s i n g > P r e s e r v e < / N u l l P r o c e s s i n g > < / K e y C o l u m n > < / K e y C o l u m n s > < / A t t r i b u t e > < A t t r i b u t e > < A t t r i b u t e I D > C u r r e n c y < / A t t r i b u t e I D > < K e y C o l u m n s > < K e y C o l u m n > < D a t a T y p e > W C h a r < / D a t a T y p e > < N u l l P r o c e s s i n g > P r e s e r v e < / N u l l P r o c e s s i n g > < / K e y C o l u m n > < / K e y C o l u m n s > < / A t t r i b u t e > < A t t r i b u t e > < A t t r i b u t e I D > M E R < / A t t r i b u t e I D > < K e y C o l u m n s > < K e y C o l u m n > < D a t a T y p e > D o u b l e < / D a t a T y p e > < N u l l P r o c e s s i n g > P r e s e r v e < / N u l l P r o c e s s i n g > < / K e y C o l u m n > < / K e y C o l u m n s > < / A t t r i b u t e > < A t t r i b u t e > < A t t r i b u t e I D > A l l o c a t i o n < / A t t r i b u t e I D > < K e y C o l u m n s > < K e y C o l u m n > < D a t a T y p e > W C h a r < / D a t a T y p e > < N u l l P r o c e s s i n g > P r e s e r v e < / N u l l P r o c e s s i n g > < / K e y C o l u m n > < / K e y C o l u m n s > < / A t t r i b u t e > < A t t r i b u t e > < A t t r i b u t e I D > S y m b o l G r o u p 1 < / A t t r i b u t e I D > < K e y C o l u m n s > < K e y C o l u m n > < D a t a T y p e > W C h a r < / D a t a T y p e > < N u l l P r o c e s s i n g > P r e s e r v e < / N u l l P r o c e s s i n g > < / K e y C o l u m n > < / K e y C o l u m n s > < / A t t r i b u t e > < A t t r i b u t e > < A t t r i b u t e I D > S y m b o l G r o u p 2 < / A t t r i b u t e I D > < K e y C o l u m n s > < K e y C o l u m n > < D a t a T y p e > W C h a r < / D a t a T y p e > < N u l l P r o c e s s i n g > P r e s e r v e < / N u l l P r o c e s s i n g > < / K e y C o l u m n > < / K e y C o l u m n s > < / A t t r i b u t e > < A t t r i b u t e > < A t t r i b u t e I D > S y m b o l G r o u p 3 < / A t t r i b u t e I D > < K e y C o l u m n s > < K e y C o l u m n > < D a t a T y p e > W C h a r < / D a t a T y p e > < N u l l P r o c e s s i n g > P r e s e r v e < / N u l l P r o c e s s i n g > < / K e y C o l u m n > < / K e y C o l u m n s > < / A t t r i b u t e > < A t t r i b u t e > < A t t r i b u t e I D > R e g i o n < / A t t r i b u t e I D > < K e y C o l u m n s > < K e y C o l u m n > < D a t a T y p e > W C h a r < / D a t a T y p e > < N u l l P r o c e s s i n g > P r e s e r v e < / N u l l P r o c e s s i n g > < / K e y C o l u m n > < / K e y C o l u m n s > < / A t t r i b u t e > < A t t r i b u t e > < A t t r i b u t e I D > W H T P e r c e n t < / A t t r i b u t e I D > < K e y C o l u m n s > < K e y C o l u m n > < D a t a T y p e > D o u b l e < / D a t a T y p e > < N u l l P r o c e s s i n g > P r e s e r v e < / N u l l P r o c e s s i n g > < / K e y C o l u m n > < / K e y C o l u m n s > < / A t t r i b u t e > < A t t r i b u t e > < A t t r i b u t e I D > S e c t o r S u m < / A t t r i b u t e I D > < K e y C o l u m n s > < K e y C o l u m n > < D a t a T y p e > D o u b l e < / D a t a T y p e > < N u l l P r o c e s s i n g > P r e s e r v e < / N u l l P r o c e s s i n g > < / K e y C o l u m n > < / K e y C o l u m n s > < / A t t r i b u t e > < A t t r i b u t e > < A t t r i b u t e I D > R o w N u m b e r < / A t t r i b u t e I D > < K e y C o l u m n s > < K e y C o l u m n > < D a t a T y p e > I n t e g e r < / D a t a T y p e > < S o u r c e   x s i : t y p e = " C o l u m n B i n d i n g " > < T a b l e I D > S y m b o l < / T a b l e I D > < C o l u m n I D > R o w N u m b e r < / C o l u m n I D > < / S o u r c e > < / K e y C o l u m n > < / K e y C o l u m n s > < T y p e > G r a n u l a r i t y < / T y p e > < / A t t r i b u t e > < A t t r i b u t e > < A t t r i b u t e I D > C a l c u l a t e d C o l u m n 1 < / A t t r i b u t e I D > < K e y C o l u m n s > < K e y C o l u m n > < D a t a T y p e > E m p t y < / D a t a T y p e > < S o u r c e   x s i : t y p e = " d d l 2 0 0 _ 2 0 0 : E x p r e s s i o n B i n d i n g " > < E x p r e s s i o n > C A L C U L A T E ( R E L A T E D T A B L E ( Q u o t e s ) ) < / E x p r e s s i o n > < / S o u r c e > < / K e y C o l u m n > < / K e y C o l u m n s > < / A t t r i b u t e > < / A t t r i b u t e s > < d d l 2 0 0 _ 2 0 0 : S h a r e D i m e n s i o n S t o r a g e > S h a r e d < / d d l 2 0 0 _ 2 0 0 : S h a r e D i m e n s i o n S t o r a g e > < / D i m e n s i o n > < D i m e n s i o n   x s i : t y p e = " R e f e r e n c e M e a s u r e G r o u p D i m e n s i o n " > < C u b e D i m e n s i o n I D > A l l o c a t i o n < / C u b e D i m e n s i o n I D > < A t t r i b u t e s > < A t t r i b u t e > < A t t r i b u t e I D > A l l o c a t i o n < / A t t r i b u t e I D > < K e y C o l u m n s > < K e y C o l u m n > < D a t a T y p e > W C h a r < / D a t a T y p e > < N u l l P r o c e s s i n g > E r r o r < / N u l l P r o c e s s i n g > < / K e y C o l u m n > < / K e y C o l u m n s > < T y p e > G r a n u l a r i t y < / T y p e > < / 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D a t a S i z e > 4 < / D a t a S i z e > < N u l l P r o c e s s i n g > E r r o r < / N u l l P r o c e s s i n g > < S o u r c e   x s i : t y p e = " d d l 2 0 0 _ 2 0 0 : R o w N u m b e r B i n d i n g "   / > < / K e y C o l u m n > < / K e y C o l u m n s > < / A t t r i b u t e > < / A t t r i b u t e s > < I n t e r m e d i a t e C u b e D i m e n s i o n I D > S y m b o l < / I n t e r m e d i a t e C u b e D i m e n s i o n I D > < I n t e r m e d i a t e G r a n u l a r i t y A t t r i b u t e I D > A l l o c a t i o n < / I n t e r m e d i a t e G r a n u l a r i t y A t t r i b u t e I D > < M a t e r i a l i z a t i o n > R e g u l a r < / M a t e r i a l i z a t i o n > < d d l 3 0 0 : R e l a t i o n s h i p I D > 4 a 3 4 2 9 3 8 - a 8 9 0 - 4 3 6 9 - b 3 9 2 - e b 2 e 0 6 2 1 f 9 0 b < / d d l 3 0 0 : R e l a t i o n s h i p I D > < / D i m e n s i o n > < / D i m e n s i o n s > < P a r t i t i o n s > < P a r t i t i o n > < I D > S y m b o l < / I D > < N a m e > S y m b o l < / 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 A l l o c a t i o n < / I D > < N a m e > A l l o c a t i o n < / N a m e > < M e a s u r e s > < M e a s u r e > < I D > A l l o c a t i o n < / I D > < N a m e > _ C o u n t   A l l o c a t i o n < / 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 A l l o c a t i o n < / C u b e D i m e n s i o n I D > < A t t r i b u t e s > < A t t r i b u t e > < A t t r i b u t e I D > A l l o c a t i o n < / A t t r i b u t e I D > < K e y C o l u m n s > < K e y C o l u m n > < D a t a T y p e > W C h a r < / D a t a T y p e > < N u l l P r o c e s s i n g > P r e s e r v e < / N u l l P r o c e s s i n g > < / K e y C o l u m n > < / K e y C o l u m n s > < / A t t r i b u t e > < A t t r i b u t e > < A t t r i b u t e I D > T a r g e t P e r c e n t < / A t t r i b u t e I D > < K e y C o l u m n s > < K e y C o l u m n > < D a t a T y p e > D o u b l e < / D a t a T y p e > < N u l l P r o c e s s i n g > P r e s e r v e < / N u l l P r o c e s s i n g > < / K e y C o l u m n > < / K e y C o l u m n s > < / A t t r i b u t e > < A t t r i b u t e > < A t t r i b u t e I D > I n d e x < / A t t r i b u t e I D > < K e y C o l u m n s > < K e y C o l u m n > < D a t a T y p e > W C h a r < / D a t a T y p e > < N u l l P r o c e s s i n g > P r e s e r v e < / N u l l P r o c e s s i n g > < / K e y C o l u m n > < / K e y C o l u m n s > < / A t t r i b u t e > < A t t r i b u t e > < A t t r i b u t e I D > R o w N u m b e r < / A t t r i b u t e I D > < K e y C o l u m n s > < K e y C o l u m n > < D a t a T y p e > I n t e g e r < / D a t a T y p e > < S o u r c e   x s i : t y p e = " C o l u m n B i n d i n g " > < T a b l e I D > A l l o c a t i o n < / T a b l e I D > < C o l u m n I D > R o w N u m b e r < / C o l u m n I D > < / S o u r c e > < / K e y C o l u m n > < / K e y C o l u m n s > < T y p e > G r a n u l a r i t y < / T y p e > < / A t t r i b u t e > < / A t t r i b u t e s > < d d l 2 0 0 _ 2 0 0 : S h a r e D i m e n s i o n S t o r a g e > S h a r e d < / d d l 2 0 0 _ 2 0 0 : S h a r e D i m e n s i o n S t o r a g e > < / D i m e n s i o n > < / D i m e n s i o n s > < P a r t i t i o n s > < P a r t i t i o n > < I D > A l l o c a t i o n < / I D > < N a m e > A l l o c a t i o n < / 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 ' R e p o r t ' [ Q t y   H e l d ] = I F ( H a s O n e V a l u e ( S y m b o l [ S y m b o l ] ) ,    
 	 C A L C U L A T E ( S U M ( T r a n s [ Q t y C h a n g e ] )  
 	 ,   D A T E S B E T W E E N ( D a t e s [ D a t e ] ,   B L A N K ( ) ,   M A X ( D a t e s [ D a t e ] ) ) ,   A l l ( D a t e s )  
 	 ,   A L L ( T r a n s T y p e ) ,   T r a n s T y p e [ Q t y S i g n ] & l t ; & g t ; 0  
         )  
 ) ;  
 C R E A T E   M E A S U R E   ' R e p o r t ' [ Q t y   S o l d ] = I F ( H A S O N E V A L U E ( S y m b o l [ S y m b o l ] ) ,   C A L C U L A T E ( S U M ( T r a n s [ Q t y C h a n g e ] ) ,   T r a n s T y p e [ S e l l F l a g ] = 1 ) ) * ( - 1 ) ;  
 C R E A T E   M E A S U R E   ' R e p o r t ' [ Q t y   S t a r t ] = I F ( P r e v i o u s D a y ( D a t e s [ D a t e ] )   & l t ; & g t ;   B l a n k ( ) ,   C A L C U L A T E ( R e p o r t [ Q t y   H e l d ] ,   P r e v i o u s D a y ( D a t e s [ D a t e ] ) ,   A L L ( D a t e s ) ) ) ;  
 C R E A T E   M E A S U R E   ' R e p o r t ' [ Q t y   B o u g h t ] = I F ( N O T   H A S O N E V A L U E ( S y m b o l [ S y m b o l ] ) ,   B l a n k ( )  
       ,   C A L C U L A T E ( S U M ( T r a n s [ Q t y C h a n g e ] ) ,   T r a n s T y p e [ Q t y S i g n ] = 1   )  
 ) ;  
 C R E A T E   M E A S U R E   ' R e p o r t ' [ S y m b o l   P r i c e ] = I F ( H a s O n e V a l u e ( S y m b o l [ S y m b o l ] )  
     ,   C A L C U L A T E (  
 	 	 I F ( N O T ( H a s O n e V a l u e ( R e p o r t C u r r e n c y [ C u r r e n c y I D ] ) ) ,   S U M ( Q u o t e s [ C l o s e ] )  
 	 	 	 ,   S W I T C H ( V A L U E S ( R e p o r t C u r r e n c y [ C u r r e n c y I D ] ) ,   1 ,   S U M ( Q u o t e s [ P r i c e 1 ] ) ,   2 ,   S U M ( Q u o t e s [ P r i c e 2 ] ) ,   3 ,   S U M ( Q u o t e s [ P r i c e 3 ] ) ,   S U M ( Q u o t e s [ C l o s e ] )   )  
 	 	 )  
         ,   L A S T N O N B L A N K (  
                 D A T E S B E T W E E N ( D a t e s [ D a t e ] ,   D a t e A d d ( L a s t D a t e ( D a t e s [ D a t e ] ) ,   - 4 0 ,   d a y ) ,   M A X ( D a t e s [ D a t e ] ) )  
             ,   C A L C U L A T E ( C O U N T ( Q u o t e s [ C l o s e ] )   )  
 	     )    
 	 )  
 ) ;  
 C R E A T E   M E A S U R E   ' R e p o r t ' [ C a s h   V a l u e ] = I F ( V A L U E S ( C o n f i g [ T r a c k C a s h ] ) = " Y e s "  
   ,   R O U N D (  
         I F ( ( C o n t a i n s ( V A L U E S ( S y m b o l S e c t o r [ S e c t o r ] ) ,   S y m b o l S e c t o r [ S e c t o r ] ,   " *   C a s h " )    
 	 	 | |   N o t   I S C R O S S F I L T E R E D ( S y m b o l S e c t o r [ S e c t o r ] )  
 	 	 )  
 	 	 & a m p ; & a m p ;   C O N T A I N S ( S y m b o l , S y m b o l [ S y m b o l ] , " *   C a s h " )  
 	 ,     S U M X ( V A L U E S ( A c c o u n t [ C u r r e n c y ] ) ,  
 	 	 	 ( C A L C U L A T E ( S U M ( T r a n s [ C a s h I m p a c t ] )  
 	 	 	 ,   D A T E S B E T W E E N ( D a t e s [ D a t e ] ,   B L A N K ( ) ,   M A X ( D a t e s [ D a t e ] ) )  
 	 	 	 ,   A l l ( D a t e s ) ,   A l l ( S y m b o l ) ,   A l l ( T r a n s T y p e )  
 	 	 	 )  
 	 	 	 +   I F ( C A L C U L A T E ( V A L U E S ( C o n f i g [ G e n D i v U s e d ] ) ,   A l l ( C o n f i g ) ) = " Y "  
 	 	 	 	 , C A L C U L A T E ( R e p o r t [ G e n   D i v   C a s h ] ,   D A T E S B E T W E E N ( D a t e s [ D a t e ] ,   B L A N K ( ) ,   M A X ( D a t e s [ D a t e ] ) ) ,   A l l ( D a t e s ) ,   A l l ( S y m b o l ) ,   A l l ( T r a n s T y p e )  
 	 	 	 	 	 ,   F I L T E R ( A L L ( R e p o r t C u r r e n c y ) ,   R e p o r t C u r r e n c y [ R e p o r t C u r r e n c y ]   =   C A L C U L A T E ( V A L U E S ( A c c o u n t [ C u r r e n c y ] ) ) )  
 	 	 	 	   )  
 	 	 	 )    
 	 	 	 )  
 	 	 	 *    
 	 	 	 C A L C U L A T E (  
 	 	 	 	 I F ( N O T ( H a s O n e V a l u e ( R e p o r t C u r r e n c y [ R e p o r t C u r r e n c y ] ) ) ,   1  
 	 	 	 	 	 ,   I F ( C A L C U L A T E ( V A L U E S ( C u r r e n c y C o n v [ E x c h R a t e ] )  
 	 	 	 	 	 	 	 ,   L A S T N O N B L A N K ( D A T E S B E T W E E N ( D a t e s [ D a t e ] ,   D a t e A d d ( L a s t D a t e ( D a t e s [ D a t e ] ) ,   - 1 0 , d a y ) ,   M A X ( D a t e s [ D a t e ] ) )  
 	 	 	 	 	 	 	 	 ,   C A L C U L A T E ( C O U N T ( C u r r e n c y C o n v [ D a t e ] )  
 	 	 	 	 	 	 	 	 	 ,   C u r r e n c y C o n v [ C u r r e n c y T o ]   =   V A L U E S ( R e p o r t C u r r e n c y [ R e p o r t C u r r e n c y ] )  
 	 	 	 	 	 	 	 	 	 ,   C u r r e n c y C o n v [ C u r r e n c y F r o m ]   =   V A L U E S ( A c c o u n t [ C u r r e n c y ] )  
 	 	 	 	 	 	 	 	     )  
 	 	 	 	 	 	 	     )  
 	 	 	 	 	 	 	 ,   A L L ( D a t e s )  
 	 	 	 	 	 	 	 ,   C u r r e n c y C o n v [ C u r r e n c y T o ]   =   V A L U E S ( R e p o r t C u r r e n c y [ R e p o r t C u r r e n c y ] )  
 	 	 	 	 	 	 	 ,   C u r r e n c y C o n v [ C u r r e n c y F r o m ]   =   V A L U E S ( A c c o u n t [ C u r r e n c y ] )  
 	 	 	 	 	 	     )  
 	 	 	 	 	 	 =   0 ,   1  
 	 	 	 	 	 	 ,   C A L C U L A T E ( V A L U E S ( C u r r e n c y C o n v [ E x c h R a t e ] )  
 	 	 	 	 	 	 	 ,   L A S T N O N B L A N K ( D A T E S B E T W E E N ( D a t e s [ D a t e ] ,   D a t e A d d ( L a s t D a t e ( D a t e s [ D a t e ] ) ,   - 1 0 , d a y ) ,   M A X ( D a t e s [ D a t e ] ) )  
 	 	 	 	 	 	 	 	 ,   C A L C U L A T E ( C O U N T ( C u r r e n c y C o n v [ D a t e ] )  
 	 	 	 	 	 	 	 	 	 ,   C u r r e n c y C o n v [ C u r r e n c y T o ]   =   V A L U E S ( R e p o r t C u r r e n c y [ R e p o r t C u r r e n c y ] )  
 	 	 	 	 	 	 	 	 	 ,   C u r r e n c y C o n v [ C u r r e n c y F r o m ]   =   V A L U E S ( A c c o u n t [ C u r r e n c y ] )  
 	 	 	 	 	 	 	 	     )  
 	 	 	 	 	 	 	     )  
 	 	 	 	 	 	 	 ,   A L L ( D a t e s )  
 	 	 	 	 	 	 	 ,   C u r r e n c y C o n v [ C u r r e n c y T o ]   =   V A L U E S ( R e p o r t C u r r e n c y [ R e p o r t C u r r e n c y ] )  
 	 	 	 	 	 	 	 ,   C u r r e n c y C o n v [ C u r r e n c y F r o m ]   =   V A L U E S ( A c c o u n t [ C u r r e n c y ] )  
 	 	 	 	 	 	     )  
 	 	 	 	 	 )  
 	 	 	 	 )  
 	 	 	 )  
 	 	 	  
 	 	 )    
 	 ,   B l a n k ( )  
         )  
     ,   2 )  
   ) ;  
 C R E A T E   M E A S U R E   ' R e p o r t ' [ E q u i t y   V a l u e ] = R O U N D ( S U M X ( V A L U E S ( S y m b o l [ S y m b o l ] )  
       ,   C A L C U L A T E ( S U M ( T r a n s [ Q t y C h a n g e ] ) ,   D A T E S B E T W E E N ( D a t e s [ D a t e ] ,   B L A N K ( ) ,   M A X ( D a t e s [ D a t e ] ) ) ,   A l l ( D a t e s ) ,   A L L ( T r a n s T y p e ) ,   T r a n s T y p e [ Q t y S i g n ] & l t ; & g t ; 0 )  
 	  
 	     *   I F ( I S F I L T E R E D ( S y m b o l S e c t o r [ S e c t o r ] )   | |   I S F I L T E R E D ( S y m b o l S e c t o r [ S e n s i t i v i t y ] ) ,   C A L C U L A T E ( S U M ( S y m b o l S e c t o r [ P e r c e n t ] ) ) ,   1 )  
 	     *   C A L C U L A T E ( I F ( N O T ( H a s O n e V a l u e ( R e p o r t C u r r e n c y [ C u r r e n c y I D ] ) ) ,   S U M ( Q u o t e s [ C l o s e ] )  
 	 	 	 ,   S W I T C H ( V A L U E S ( R e p o r t C u r r e n c y [ C u r r e n c y I D ] ) ,   1 ,   S U M ( Q u o t e s [ P r i c e 1 ] ) ,   2 ,   S U M ( Q u o t e s [ P r i c e 2 ] ) ,   3 ,   S U M ( Q u o t e s [ P r i c e 3 ] ) ,   S U M ( Q u o t e s [ C l o s e ] )   )  
 	 	 	 )  
 	 	 	 ,   L A S T N O N B L A N K ( D A T E S B E T W E E N ( D a t e s [ D a t e ] ,   D a t e A d d ( L a s t D a t e ( D a t e s [ D a t e ] ) ,   - 4 0 ,   d a y ) ,   M A X ( D a t e s [ D a t e ] ) )  
 	 	 	 	 	     ,   C A L C U L A T E ( C O U N T ( Q u o t e s [ C l o s e ] )   ) )    
 	 	 	 	 )  
 	 	 )  
 ,   2 ) ;  
 C R E A T E   M E A S U R E   ' R e p o r t ' [ T o t a l   V a l u e ] = R e p o r t [ C a s h   V a l u e ]   +   R e p o r t [ E q u i t y   V a l u e ] ;  
 C R E A T E   M E A S U R E   ' R e p o r t ' [ S t a r t   V a l u e ] = R e p o r t [ E q u i t y   S t a r t   V a l u e ]   +   R e p o r t [ C a s h   V a l u e   S t a r t ] ;  
 C R E A T E   M E A S U R E   ' R e p o r t ' [ C o s t   B a s i s ] = S U M X ( F I L T E R ( S y m b o l ,   R O U N D ( R e p o r t [ E q u i t y   V a l u e ] , 2 )   & l t ; & g t ;   0 ) ,    
     R O U N D (  
       I F ( N O T ( H a s O n e V a l u e ( R e p o r t C u r r e n c y [ C u r r e n c y I D ] ) ) ,   C A L C U L A T E ( S U M ( T r a n s [ C o s t B a s i s I m p a c t ] ) ,   D a t e s B e t w e e n ( D a t e s [ D a t e ] ,   B l a n k ( ) ,   L a s t D a t e ( D a t e s [ D a t e ] ) ) )  
 	 ,   S W I T C H ( V A L U E S ( R e p o r t C u r r e n c y [ C u r r e n c y I D ] )  
 	 	 ,   1 ,   C A L C U L A T E ( S U M ( T r a n s [ C o s t B a s i s I m p a c t R p t 1 ] ) ,   D a t e s B e t w e e n ( D a t e s [ D a t e ] ,   B l a n k ( ) ,   L a s t D a t e ( D a t e s [ D a t e ] ) ) )  
 	 	 ,   2 ,   C A L C U L A T E ( S U M ( T r a n s [ C o s t B a s i s I m p a c t R p t 2 ] ) ,   D a t e s B e t w e e n ( D a t e s [ D a t e ] ,   B l a n k ( ) ,   L a s t D a t e ( D a t e s [ D a t e ] ) ) )  
 	 	 ,   3 ,   C A L C U L A T E ( S U M ( T r a n s [ C o s t B a s i s I m p a c t R p t 3 ] ) ,   D a t e s B e t w e e n ( D a t e s [ D a t e ] ,   B l a n k ( ) ,   L a s t D a t e ( D a t e s [ D a t e ] ) ) )  
 	 	       ,   C A L C U L A T E ( S U M ( T r a n s [ C o s t B a s i s I m p a c t ] )   ,   D a t e s B e t w e e n ( D a t e s [ D a t e ] ,   B l a n k ( ) ,   L a s t D a t e ( D a t e s [ D a t e ] ) ) )  
 	 )  
     )  
 ,   3 )  
 ) ;  
 C R E A T E   M E A S U R E   ' R e p o r t ' [ C o s t   B a s i s   p e r   U n i t ] = R O U N D ( D I V I D E ( R e p o r t [ C o s t   B a s i s ]   ,   R e p o r t [ Q t y   H e l d ] ) ,   6 ) ;  
 C R E A T E   M E A S U R E   ' R e p o r t ' [ D e p o s i t s ] = I F ( V A L U E S ( C o n f i g [ T r a c k C a s h ] ) = " Y e s "  
     ,   R O U N D ( C A L C U L A T E ( S U M X ( T r a n s ,     R O U N D ( [ T o t a l A m n t ]   *   R E L A T E D ( T r a n s T y p e [ D e p o s i t T r a n s S i g n ] ) ,   2 )   *   R e p o r t [ T r a n s R e p o r t E x c h R a t e ]  
 	 	 	 	 )  
 	 	 ,   T r a n s T y p e [ D e p o s i t T r a n s S i g n ] & l t ; & g t ;   0  
 	 	 )  
 	 ,   2 )  
 ) ;  
 C R E A T E   M E A S U R E   ' R e p o r t ' [ D i v i d e n d s ] = R O U N D (  
 C A L C U L A T E ( S U M X ( T r a n s ,   R O U N D ( [ T o t a l A m n t ] ,   2 )   *   R e p o r t [ T r a n s R e p o r t E x c h R a t e ] )  
 	 ,   T r a n s T y p e [ D i v i d e n d F l a g ]   =   1 ,   T r a n s T y p e [ C a s h I m p a c t S i g n ]   & l t ; & g t ;   0  
 )  
 +   C A L C U L A T E ( S U M X ( T r a n s ,   T r a n s [ A c c r u e d I n t e r e s t ]   *   ( - 1 )   *   R e l a t e d ( T r a n s T y p e [ B o o k V a l u e S i g n ] )   *   R e p o r t [ T r a n s R e p o r t E x c h R a t e ] )  
 	 ,   T r a n s T y p e [ B o o k V a l u e S i g n ]   & l t ; & g t ;   0  
 )  
 + R e p o r t [ G e n   D i v   A m n t ]  
 ,   2 ) ;  
 C R E A T E   M E A S U R E   ' R e p o r t ' [ S a l e s   F e e s ] = C A L C U L A T E ( S U M X ( T r a n s ,   T r a n s [ F e e ]   *   R e p o r t [ T r a n s R e p o r t E x c h R a t e ] ) ,   T r a n s T y p e [ S e l l F l a g ] = 1   ) ;  
 C R E A T E   M E A S U R E   ' R e p o r t ' [ F e e s   A d m i n ] = C A L C U L A T E ( S U M X ( T r a n s ,   R O U N D ( [ T o t a l A m n t ] ,   2 )   *   R e p o r t [ T r a n s R e p o r t E x c h R a t e ] )  
 	 ,   T r a n s T y p e [ F e e F l a g ]   =   1  
 ) ;  
 C R E A T E   M E A S U R E   ' R e p o r t ' [ D i s t r i b   R e t u r n   O f   C a p i t a l ] = C A L C U L A T E ( S U M X ( T r a n s ,    
 	 I F ( N O T ( H a s O n e V a l u e ( R e p o r t C u r r e n c y [ C u r r e n c y I D ] ) ) ,   T r a n s [ C o s t B a s i s I m p a c t ]  
 	 	 ,   S W I T C H ( V A L U E S ( R e p o r t C u r r e n c y [ C u r r e n c y I D ] )  
 	 	 	 ,   1 ,   T r a n s [ C o s t B a s i s I m p a c t R p t 1 ]  
 	 	 	 ,   2 ,   T r a n s [ C o s t B a s i s I m p a c t R p t 2 ]  
 	 	 	 ,   3 ,   T r a n s [ C o s t B a s i s I m p a c t R p t 3 ]  
 	 	 	       ,   T r a n s [ C o s t B a s i s I m p a c t ]  
 	 	 )  
 	     )  
 	 )  
 	 ,   T r a n s T y p e [ D i s t r i b R e t u r n O f C a p i t a l F l a g ] = 1  
 ) ;  
 C R E A T E   M E A S U R E   ' R e p o r t ' [ D i s t r i b   C a p   G a i n   R e i n v ] = C A L C U L A T E ( S U M X ( T r a n s ,    
 	 I F ( N O T ( H a s O n e V a l u e ( R e p o r t C u r r e n c y [ C u r r e n c y I D ] ) ) ,   T r a n s [ C o s t B a s i s I m p a c t ]  
 	 	 ,   S W I T C H ( V A L U E S ( R e p o r t C u r r e n c y [ C u r r e n c y I D ] )  
 	 	 	 ,   1 ,   T r a n s [ C o s t B a s i s I m p a c t R p t 1 ]  
 	 	 	 ,   2 ,   T r a n s [ C o s t B a s i s I m p a c t R p t 2 ]  
 	 	 	 ,   3 ,   T r a n s [ C o s t B a s i s I m p a c t R p t 3 ]  
 	 	 	       ,   T r a n s [ C o s t B a s i s I m p a c t ]  
 	 	 )  
 	     )  
 	 )  
 	 ,   T r a n s T y p e [ D i s t r i b C a p G a i n R e i n v s t d F l a g ] = 1  
 ) ;  
 C R E A T E   M E A S U R E   ' R e p o r t ' [ M g m t   F e e   $ ] = S U M X ( S y m b o l ,   R e p o r t [ T o t a l   V a l u e ]   *   S y m b o l [ M E R ] ) ;  
 C R E A T E   M E A S U R E   ' R e p o r t ' [ C a p i t a l   G a i n ] = R e p o r t [ E q u i t y   V a l u e ]   -   R e p o r t [ E q u i t y   S t a r t   V a l u e ]   -   R e p o r t [ T r a n s   E x t   S y m b   F l o w   A m n t ]   +   I F ( C O N T A I N S ( V A L U E S ( S y m b o l [ S y m b o l ] ) ,   S y m b o l [ S y m b o l ] ,   " *   C a s h " ) ,   R e p o r t [ C a p i t a l   G a i n   F o r   C a s h ] ) ;  
 C R E A T E   M E A S U R E   ' R e p o r t ' [ E q u i t y   S t a r t   V a l u e ] = I F ( N O T ( I S B L A N K ( P R E V I O U S D A Y ( F I R S T D A T E ( D a t e s [ D a t e ] ) ) ) )  
 ,   R O U N D ( S U M X ( V A L U E S ( S y m b o l [ S y m b o l ] )  
       ,   C A L C U L A T E ( S U M ( T r a n s [ Q t y C h a n g e ] ) ,   D A T E S B E T W E E N ( D a t e s [ D a t e ] ,   B L A N K ( ) ,   P R E V I O U S D A Y ( F I R S T D A T E ( D a t e s [ D a t e ] ) ) ) ,   A l l ( D a t e s ) ,   A L L ( T r a n s T y p e ) ,   T r a n s T y p e [ Q t y S i g n ] & l t ; & g t ; 0 )  
 	  
 	     *   I F ( I S F I L T E R E D ( S y m b o l S e c t o r [ S e c t o r ] )   | |   I S F I L T E R E D ( S y m b o l S e c t o r [ S e n s i t i v i t y ] ) ,   C A L C U L A T E ( S U M ( S y m b o l S e c t o r [ P e r c e n t ] ) ) ,   1 )  
 	     *   C A L C U L A T E ( I F ( N O T ( H a s O n e V a l u e ( R e p o r t C u r r e n c y [ C u r r e n c y I D ] ) ) ,   S U M ( Q u o t e s [ C l o s e ] )  
 	 	 	 ,   S W I T C H ( V A L U E S ( R e p o r t C u r r e n c y [ C u r r e n c y I D ] ) ,   1 ,   S U M ( Q u o t e s [ P r i c e 1 ] ) ,   2 ,   S U M ( Q u o t e s [ P r i c e 2 ] ) ,   3 ,   S U M ( Q u o t e s [ P r i c e 3 ] ) ,   S U M ( Q u o t e s [ C l o s e ] )   )  
 	 	 	 )  
 	 	 	 ,   L A S T N O N B L A N K ( D A T E S B E T W E E N ( D a t e s [ D a t e ] ,   D a t e A d d ( F i r s t D a t e ( D a t e s [ D a t e ] ) ,   - 4 1 ,   d a y ) ,   P R E V I O U S D A Y ( F i r s t D a t e ( D a t e s [ D a t e ] ) ) )  
 	 	 	 	 	     ,   C A L C U L A T E ( C O U N T ( Q u o t e s [ C l o s e ] )   ) )    
 	 	 	 	 )  
 	 	 )  
 ,   2 )  
 ) ;  
 C R E A T E   M E A S U R E   ' R e p o r t ' [ U n r e a l i z e d   C a p i t a l   G a i n ] = R e p o r t [ E q u i t y   V a l u e ]   -   R e p o r t [ C o s t   B a s i s ] ;  
 C R E A T E   M E A S U R E   ' R e p o r t ' [ C a p i t a l   G a i n   L a s t   D a y ] = C A L C U L A T E ( R e p o r t [ C a p i t a l   G a i n ] ,   L A S T D A T E ( D a t e s [ D a t e ] ) ) ;  
 C R E A T E   M E A S U R E   ' R e p o r t ' [ R e a l i z e d   C a p   G a i n ] = C A L C U L A T E ( R e p o r t [ C a p i t a l   G a i n ] ,   D A T E S B E T W E E N ( D a t e s [ D a t e ] ,   B l a n k ( ) ,   M A X ( D a t e s [ D a t e ] ) ) )   -   R e p o r t [ U n r e a l i z e d   C a p i t a l   G a i n ] ;  
 C R E A T E   M E A S U R E   ' R e p o r t ' [ C a p   G a i n   % ] = E X P ( S U M X ( V A L U E S ( D a t e s [ M o n t h ] ) , L N ( 1 + D I V I D E ( R e p o r t [ C a p i t a l   G a i n ] ,   R e p o r t [ C o m p a r e   T o   V a l u e ] ) )   )   )   - 1 ;  
 C R E A T E   M E A S U R E   ' R e p o r t ' [ U n r e a l i z e d   C a p i t a l   G a i n   % ] = R O U N D ( D I V I D E ( R e p o r t [ U n r e a l i z e d   C a p i t a l   G a i n ] ,     R e p o r t [ C o s t   B a s i s ] ) ,   5 ) ;  
 C R E A T E   M E A S U R E   ' R e p o r t ' [ M g m t   F e e   % ] = R O U N D ( D I V I D E ( S U M X ( S y m b o l ,   R e p o r t [ T o t a l   V a l u e ]   *   S y m b o l [ M E R ] )   ,   R e p o r t [ T o t a l   V a l u e ] ) ,   4 ) ;  
 C R E A T E   M E A S U R E   ' R e p o r t ' [ P r o f i t ] = R e p o r t [ D i v i d e n d s ]   +   R e p o r t [ C a p i t a l   G a i n ] ;  
 C R E A T E   M E A S U R E   ' R e p o r t ' [ C a s h   V a l u e   S t a r t ] = I F ( V A L U E S ( C o n f i g [ T r a c k C a s h ] ) = " Y e s "   & a m p ; & a m p ;   N O T ( I S B L A N K ( P R E V I O U S D A Y ( F I R S T D A T E ( D a t e s [ D a t e ] ) ) ) )  
   ,   R O U N D (  
         I F ( ( C o n t a i n s ( V A L U E S ( S y m b o l S e c t o r [ S e c t o r ] ) ,   S y m b o l S e c t o r [ S e c t o r ] ,   " *   C a s h " )    
 	 	 | |   N o t   I S C R O S S F I L T E R E D ( S y m b o l S e c t o r [ S e c t o r ] )  
 	 	 )  
 	 	 & a m p ; & a m p ;   C O N T A I N S ( S y m b o l , S y m b o l [ S y m b o l ] , " *   C a s h " )  
 	 ,     S U M X ( V A L U E S ( A c c o u n t [ C u r r e n c y ] ) ,  
 	 	 	 ( C A L C U L A T E ( S U M ( T r a n s [ C a s h I m p a c t ] )  
 	 	 	 ,   D A T E S B E T W E E N ( D a t e s [ D a t e ] ,   B L A N K ( ) ,   P R E V I O U S D A Y ( F I R S T D A T E ( D a t e s [ D a t e ] ) ) )  
 	 	 	 ,   A l l ( D a t e s ) ,   A l l ( S y m b o l ) ,   A l l ( T r a n s T y p e )  
 	 	 	 )  
 	 	 	 +   I F ( C A L C U L A T E ( V A L U E S ( C o n f i g [ G e n D i v U s e d ] ) ,   A l l ( C o n f i g ) ) = " Y "  
 	 	 	 	 , C A L C U L A T E ( R e p o r t [ G e n   D i v   C a s h ] ,   D A T E S B E T W E E N ( D a t e s [ D a t e ] ,   B L A N K ( ) ,   P R E V I O U S D A Y ( F I R S T D A T E ( D a t e s [ D a t e ] ) ) ) ,   A l l ( D a t e s ) ,   A l l ( S y m b o l ) ,   A l l ( T r a n s T y p e )  
 	 	 	 	 	 ,   F I L T E R ( A L L ( R e p o r t C u r r e n c y ) ,   R e p o r t C u r r e n c y [ R e p o r t C u r r e n c y ]   =   C A L C U L A T E ( V A L U E S ( A c c o u n t [ C u r r e n c y ] ) ) )  
 	 	 	 	   )  
 	 	 	 )    
 	 	 	 )  
 	 	 	 *    
 	 	 	 C A L C U L A T E (  
 	 	 	 	 I F ( N O T ( H a s O n e V a l u e ( R e p o r t C u r r e n c y [ R e p o r t C u r r e n c y ] ) ) ,   1  
 	 	 	 	 	 ,   I F ( C A L C U L A T E ( V A L U E S ( C u r r e n c y C o n v [ E x c h R a t e ] )  
 	 	 	 	 	 	 	 ,   L A S T N O N B L A N K ( D A T E S B E T W E E N ( D a t e s [ D a t e ] ,   D a t e A d d ( F i r s t D a t e ( D a t e s [ D a t e ] ) ,   - 1 1 , d a y ) ,   P R E V I O U S D A Y ( F I R S T D A T E ( D a t e s [ D a t e ] ) ) )  
 	 	 	 	 	 	 	 	 ,   C A L C U L A T E ( C O U N T ( C u r r e n c y C o n v [ D a t e ] )  
 	 	 	 	 	 	 	 	 	 ,   C u r r e n c y C o n v [ C u r r e n c y T o ]   =   V A L U E S ( R e p o r t C u r r e n c y [ R e p o r t C u r r e n c y ] )  
 	 	 	 	 	 	 	 	 	 ,   C u r r e n c y C o n v [ C u r r e n c y F r o m ]   =   V A L U E S ( A c c o u n t [ C u r r e n c y ] )  
 	 	 	 	 	 	 	 	     )  
 	 	 	 	 	 	 	     )  
 	 	 	 	 	 	 	 ,   A L L ( D a t e s )  
 	 	 	 	 	 	 	 ,   C u r r e n c y C o n v [ C u r r e n c y T o ]   =   V A L U E S ( R e p o r t C u r r e n c y [ R e p o r t C u r r e n c y ] )  
 	 	 	 	 	 	 	 ,   C u r r e n c y C o n v [ C u r r e n c y F r o m ]   =   V A L U E S ( A c c o u n t [ C u r r e n c y ] )  
 	 	 	 	 	 	     )  
 	 	 	 	 	 	 =   0 ,   1  
 	 	 	 	 	 	 ,   C A L C U L A T E ( V A L U E S ( C u r r e n c y C o n v [ E x c h R a t e ] )  
 	 	 	 	 	 	 	 ,   L A S T N O N B L A N K ( D A T E S B E T W E E N ( D a t e s [ D a t e ] ,   D a t e A d d ( F i r s t D a t e ( D a t e s [ D a t e ] ) ,   - 1 1 , d a y ) ,   P R E V I O U S D A Y ( F I R S T D A T E ( D a t e s [ D a t e ] ) ) )  
 	 	 	 	 	 	 	 	 ,   C A L C U L A T E ( C O U N T ( C u r r e n c y C o n v [ D a t e ] )  
 	 	 	 	 	 	 	 	 	 ,   C u r r e n c y C o n v [ C u r r e n c y T o ]   =   V A L U E S ( R e p o r t C u r r e n c y [ R e p o r t C u r r e n c y ] )  
 	 	 	 	 	 	 	 	 	 ,   C u r r e n c y C o n v [ C u r r e n c y F r o m ]   =   V A L U E S ( A c c o u n t [ C u r r e n c y ] )  
 	 	 	 	 	 	 	 	     )  
 	 	 	 	 	 	 	     )  
 	 	 	 	 	 	 	 ,   A L L ( D a t e s )  
 	 	 	 	 	 	 	 ,   C u r r e n c y C o n v [ C u r r e n c y T o ]   =   V A L U E S ( R e p o r t C u r r e n c y [ R e p o r t C u r r e n c y ] )  
 	 	 	 	 	 	 	 ,   C u r r e n c y C o n v [ C u r r e n c y F r o m ]   =   V A L U E S ( A c c o u n t [ C u r r e n c y ] )  
 	 	 	 	 	 	     )  
 	 	 	 	 	 )  
 	 	 	 	 )  
 	 	 	 )  
 	 	 	  
 	 	 )    
 	 ,   B l a n k ( )  
         )  
     ,   2 )  
   ) ;  
 C R E A T E   M E A S U R E   ' R e p o r t ' [ E x c h   R a t e   T o   P r i m a r y ] = I F ( N O T ( H a s O n e V a l u e ( R e p o r t C u r r e n c y [ R e p o r t C u r r e n c y ] ) ) ,   B l a n k ( )  
 	 ,   I F ( V A L U E S ( R e p o r t C u r r e n c y [ R e p o r t C u r r e n c y ] )   =   C A L C U L A T E ( V A L U E S ( R e p o r t C u r r e n c y [ R e p o r t C u r r e n c y ] ) ,   R e p o r t C u r r e n c y [ C u r r e n c y I D ] = 1 )  
 	 	 ,   B l a n k ( )  
 	 	 ,   C A L C U L A T E ( A V E R A G E ( C u r r e n c y C o n v [ E x c h R a t e ] )  
 	 	 	 ,   F I L T E R ( A L L ( C u r r e n c y C o n v [ C u r r e n c y T o ] ) ,   C u r r e n c y C o n v [ C u r r e n c y T o ]   = V A L U E S ( R e p o r t C u r r e n c y [ R e p o r t C u r r e n c y ] ) )  
 	 	 	 ,   F I L T E R ( A L L ( C u r r e n c y C o n v [ C u r r e n c y F r o m ] ) ,   C u r r e n c y C o n v [ C u r r e n c y F r o m ]   =   C A L C U L A T E ( V A L U E S ( R e p o r t C u r r e n c y [ R e p o r t C u r r e n c y ] ) ,   R e p o r t C u r r e n c y [ C u r r e n c y I D ] = 1 ,   A L L ( R e p o r t C u r r e n c y ) ) )  
 	 	     )  
 	     )  
 ) ;  
 C R E A T E   M E A S U R E   ' R e p o r t ' [ T o t a l   V a l u e   b y   C u r r e n c y ] = I F ( N O T ( H A S O N E V A L U E ( S y m b o l [ C u r r e n c y ] ) )  
 	 ,   R e p o r t [ T o t a l   V a l u e ]  
 	 ,   I F ( V A L U E S ( S y m b o l [ C u r r e n c y ] )   =   " C a s h "  
 	 	 ,   B l a n k ( )  
 	 	 ,   R e p o r t [ T o t a l   V a l u e ]   +   C A L C U L A T E ( S U M X ( A c c o u n t ,   C A L C U L A T E ( R e p o r t [ C a s h   V a l u e ] ,   A L L ( S y m b o l ) ) ) ,   A c c o u n t [ C u r r e n c y ]   =   V A L U E S ( S y m b o l [ C u r r e n c y ] )   )  
 	 )  
 ) ;  
 C R E A T E   M E A S U R E   ' R e p o r t ' [ F i r s t   B u y   D a t e   E v e r ] = C A L C U L A T E ( M I N A ( T r a n s [ D a t e ] )  
 	 ,   D A T E S B E T W E E N ( D a t e s [ D a t e ] ,   B l a n k ( ) ,   M A X ( D a t e s [ D a t e ] ) )  
 	 ,   A l l ( D a t e s )  
       ) ;  
 C R E A T E   M E A S U R E   ' R e p o r t ' [ A v g   B o o k   V a l u e ] = C A L C U L A T E (  
       D I V I D E ( S U M X ( T r a n s ,   T r a n s [ T o t a l A m n t ] * R e p o r t [ T r a n s R e p o r t E x c h R a t e ] )  
             ,   S U M X ( T r a n s ,   T r a n s [ Q t y C h a n g e ] )  
     )  
       ,   F I L T E R ( T r a n s T y p e ,   O R ( T r a n s T y p e [ B o o k V a l u e S i g n ] = 1 ,   T r a n s T y p e [ T r a n s T y p e ] = " S p l i t " ) )  
       ,   D a t e s B e t w e e n ( D a t e s [ D a t e ] ,   B l a n k ( ) ,   L a s t D a t e ( D a t e s [ D a t e ] ) )  
 )   *   R e p o r t [ Q t y   H e l d ] ;  
 C R E A T E   M E A S U R E   ' R e p o r t ' [ M a r k e t   1   I n d e x   R e t u r n   % ] = I F ( P r e v i o u s D a y ( D a t e s [ D a t e ] )   & l t ; & g t ;   B l a n k ( ) ,  
     D I V I D E (  
             C A L C U L A T E ( R e p o r t [ S y m b o l   P r i c e ] ,   S y m b o l [ S y m b o l ] = V A L U E S ( C o n f i g [ M a r k e t I n d e x 1 ] ) ,   L A S T D A T E ( D a t e s [ D a t e ] ) ,   A l l ( D a t e s ) ,   A l l ( S y m b o l ) )  
         ,   C A L C U L A T E ( R e p o r t [ S y m b o l   P r i c e ] ,   S y m b o l [ S y m b o l ] = V A L U E S ( C o n f i g [ M a r k e t I n d e x 1 ] ) ,   P r e v i o u s D a y ( D a t e s [ D a t e ] ) ,   A l l ( D a t e s ) ,   A l l ( S y m b o l ) )  
   )   -   1  
 ) ;  
 C R E A T E   M E A S U R E   ' R e p o r t ' [ M a r k e t   2   I n d e x   R e t u r n   % ] = I F ( P r e v i o u s D a y ( D a t e s [ D a t e ] )   & l t ; & g t ;   B l a n k ( ) ,    
       D I V I D E (  
 	         C A L C U L A T E ( R e p o r t [ S y m b o l   P r i c e ] ,   S y m b o l [ S y m b o l ] = V A L U E S ( C o n f i g [ M a r k e t I n d e x 2 ] ) ,   L A S T D A T E ( D a t e s [ D a t e ] ) ,   A l l ( D a t e s ) ,   A l l ( S y m b o l ) )  
 	     ,   C A L C U L A T E ( R e p o r t [ S y m b o l   P r i c e ] ,   S y m b o l [ S y m b o l ] = V A L U E S ( C o n f i g [ M a r k e t I n d e x 2 ] ) ,   P r e v i o u s D a y ( D a t e s [ D a t e ] ) ,   A l l ( D a t e s ) ,   A l l ( S y m b o l ) )  
 	     )   -   1  
 ) ;  
 C R E A T E   M E A S U R E   ' R e p o r t ' [ S a l e s   D i s t r i b   C G R   ( A p p r o x ) ] = S U M X ( S y m b o l  
 	 ,   C A L C U L A T E ( S U M X ( T r a n s ,   T r a n s [ T o t a l A m n t ]   *   R e p o r t [ T r a n s R e p o r t E x c h R a t e ] )  
 	 	 ,   T r a n s T y p e [ D i s t r i b C a p G a i n R e i n v s t d F l a g ] = 1  
 	 	 ,   D a t e s B e t w e e n ( D a t e s [ D a t e ] ,   B l a n k ( ) ,   M A X ( D a t e s [ D a t e ] ) )  
 	 )  
 	 *   D I V I D E ( R e p o r t [ Q t y   S o l d ] ,   C A L C U L A T E ( R e p o r t [ Q t y   S o l d ] ,   A l l ( D a t e s ) ) )  
 ) ;  
 C R E A T E   M E A S U R E   ' R e p o r t ' [ S a l e s   D i s t r i b   R o C   ( A p p r o x ) ] = S U M X ( S y m b o l  
 	 ,   C A L C U L A T E ( S U M X ( T r a n s ,   R O U N D ( [ T o t a l A m n t ]   *   R e l a t e d ( T r a n s T y p e [ C a s h I m p a c t S i g n ] ) ,   2 )   *   R e p o r t [ T r a n s R e p o r t E x c h R a t e ] )  
 	 	 ,   T r a n s T y p e [ D i s t r i b R e t u r n O f C a p i t a l F l a g ] = 1  
 	 	 ,   D a t e s B e t w e e n ( D a t e s [ D a t e ] ,   B l a n k ( ) ,   M A X ( D a t e s [ D a t e ] ) )  
 	 )  
 	 *   D I V I D E ( R e p o r t [ Q t y   S o l d ] ,   C A L C U L A T E ( R e p o r t [ Q t y   S o l d ] ,   A l l ( D a t e s ) ) )  
 ) ;  
 C R E A T E   M E A S U R E   ' R e p o r t ' [ E x c h   R a t e   I m p a c t ] = R O U N D (  
 	 S U M X ( F I L T E R ( A L L ( R e p o r t C u r r e n c y [ R e p o r t C u r r e n c y ] ) ,   A N D ( R e p o r t C u r r e n c y [ R e p o r t C u r r e n c y ]   & l t ; & g t ;   C A L C U L A T E ( V A L U E S ( R e p o r t C u r r e n c y [ R e p o r t C u r r e n c y ] ) ,   R e p o r t C u r r e n c y [ C u r r e n c y I D ] = 1 ,   A L L ( R e p o r t C u r r e n c y ) ) ,   R e p o r t C u r r e n c y [ R e p o r t C u r r e n c y ]   & l t ; & g t ;   " * O r i g i n a l * " ) )  
 	     ,   S U M X ( C A L C U L A T E T A B L E ( V A L U E S ( D a t e s [ D a t e ] ) ,   D a t e s [ Q u o t e s E x i s t s ] = " Y e s " )  
 	 	   ,   ( C A L C U L A T E ( R e p o r t [ C a s h   V a l u e ] ,   R e p o r t C u r r e n c y [ R e p o r t C u r r e n c y ] = " * O r i g i n a l * " ,   P r e v i o u s D a y ( D a t e s [ D a t e ] )  
 	 	 	 	 ,   F I L T E R ( V A L U E S ( A c c o u n t [ C u r r e n c y ] ) ,   A c c o u n t [ C u r r e n c y ]   =   C A L C U L A T E ( V A L U E S ( R e p o r t C u r r e n c y [ R e p o r t C u r r e n c y ] ) ) )  
 	 	 	 	 )  
 	 	 	 +  
 	 	 	 C A L C U L A T E ( R e p o r t [ E q u i t y   V a l u e ] ,   R e p o r t C u r r e n c y [ R e p o r t C u r r e n c y ] = " * O r i g i n a l * " ,   P r e v i o u s D a y ( D a t e s [ D a t e ] )  
 	 	 	 	 ,   F I L T E R ( V A L U E S ( S y m b o l [ C u r r e n c y ] ) ,   S y m b o l [ C u r r e n c y ] = C A L C U L A T E ( V A L U E S ( R e p o r t C u r r e n c y [ R e p o r t C u r r e n c y ] ) ) )  
 	 	 	 )  
 	 	   )  
 	 	     *  
 	 	     ( C A L C U L A T E ( S U M ( C u r r e n c y C o n v [ E x c h R a t e D e l t a S u m ] )  
 	 	 	 ,   F I L T E R ( A L L ( C u r r e n c y C o n v [ C u r r e n c y F r o m ] ) ,   C u r r e n c y C o n v [ C u r r e n c y F r o m ] = C A L C U L A T E ( V A L U E S ( R e p o r t C u r r e n c y [ R e p o r t C u r r e n c y ] ) ) )  
 	 	 	 ,   F I L T E R ( A L L ( C u r r e n c y C o n v [ C u r r e n c y T o ] ) ,   C u r r e n c y C o n v [ C u r r e n c y T o ] =   C A L C U L A T E ( V A L U E S ( R e p o r t C u r r e n c y [ R e p o r t C u r r e n c y ] ) ,   R e p o r t C u r r e n c y [ C u r r e n c y I D ] = 1 ,   A L L ( R e p o r t C u r r e n c y ) ) )  
 	 	     )  
 	 	   )  
 	 	 ) 	      
 	 ) 	  
 ,   2 ) ;  
 C R E A T E   M E A S U R E   ' R e p o r t ' [ G e n   D i v   A m n t ] = I F ( C A L C U L A T E ( V A L U E S ( C o n f i g [ G e n D i v U s e d ] ) ,   A l l ( C o n f i g ) ) = " Y " ,  
 S U M X ( D i v i d e n d s  
 	 ,   S U M X ( V A L U E S ( S y m b o l [ C u r r e n c y ] )  
 	 	     ,   C A L C U L A T E (  
 	 	 	 I F ( N O T ( H a s O n e V a l u e ( R e p o r t C u r r e n c y [ C u r r e n c y I D ] ) ) ,   V A L U E S ( D i v i d e n d s [ D i v i d e n d P e r S h a r e ] )  
 	 	 	 	 ,   S W I T C H ( V A L U E S ( R e p o r t C u r r e n c y [ C u r r e n c y I D ] ) ,   1 ,   V A L U E S ( D i v i d e n d s [ D i v P e r S h a r e 1 ] ) ,   2 ,   V A L U E S ( D i v i d e n d s [ D i v P e r S h a r e 2 ] ) ,   3 ,   V A L U E S ( D i v i d e n d s [ D i v P e r S h a r e 3 ] ) ,   V A L U E S ( D i v i d e n d s [ D i v i d e n d P e r S h a r e ] ) )  
 	 	 	 )  
 	 	 	 ,   C u r r e n c y C o n v [ C u r r e n c y F r o m ] = V A L U E S ( S y m b o l [ C u r r e n c y ] )  
 	 	     )  
 	     )  
 	     *  
 	     C A L C U L A T E ( S U M ( T r a n s [ Q t y C h a n g e ] )  
 	 	 	 ,   D A T E S B E T W E E N ( D a t e s [ D a t e ] ,   B L A N K ( ) ,   D i v i d e n d s [ P a y D a t e ] )  
 	 	 	 ,   A l l ( D a t e s )  
 	 	 )  
 ) ) ;  
 C R E A T E   M E A S U R E   ' R e p o r t ' [ Q t y   F o r   G e n   D i v ] = I F ( C A L C U L A T E ( V A L U E S ( C o n f i g [ G e n D i v U s e d ] ) ,   A l l ( C o n f i g ) ) = " Y " ,  
 I F ( C O U N T R O W S ( D i v i d e n d s ) = 1  
 	 ,   C A L C U L A T E ( S U M ( T r a n s [ Q t y C h a n g e ] )  
 	 	 ,   D A T E S B E T W E E N ( D a t e s [ D a t e ] ,   B L A N K ( ) ,   M A X ( D i v i d e n d s [ P a y D a t e ] ) )  
 	 	 ,   A l l ( D a t e s )  
 	     )  
 ) ) ;  
 C R E A T E   M E A S U R E   ' R e p o r t ' [ G e n   D i v   A m n t   P e r   S h a r e ] = I F ( C A L C U L A T E ( V A L U E S ( C o n f i g [ G e n D i v U s e d ] ) ,   A l l ( C o n f i g ) ) = " Y " ,  
 I F ( H a s O n e V a l u e ( S y m b o l [ S y m b o l ] )  
 	 ,   C A L C U L A T E (  
 	 	 I F ( N O T ( H a s O n e V a l u e ( R e p o r t C u r r e n c y [ C u r r e n c y I D ] ) ) ,   S U M ( D i v i d e n d s [ D i v i d e n d P e r S h a r e ] )  
 	 	 	 ,   S W I T C H ( V A L U E S ( R e p o r t C u r r e n c y [ C u r r e n c y I D ] ) ,   1 ,   S U M ( D i v i d e n d s [ D i v P e r S h a r e 1 ] ) ,   2 ,   S U M ( D i v i d e n d s [ D i v P e r S h a r e 2 ] ) ,   3 ,   S U M ( D i v i d e n d s [ D i v P e r S h a r e 3 ] ) ,   S U M ( D i v i d e n d s [ D i v i d e n d P e r S h a r e ] ) )  
 	 	 )  
 	 	 ,   C u r r e n c y C o n v [ C u r r e n c y F r o m ] = V A L U E S ( S y m b o l [ C u r r e n c y ] )  
 	 )  
 ) ) ;  
 C R E A T E   M E A S U R E   ' R e p o r t ' [ G e n   D i v   W H T ] = I F ( C A L C U L A T E ( V A L U E S ( C o n f i g [ G e n D i v U s e d ] ) ,   A l l ( C o n f i g ) ) = " Y " ,  
 C A L C U L A T E (  
 	 S U M X ( D i v i d e n d s  
 	 ,   R O U N D (  
 	 	 S U M X ( V A L U E S ( S y m b o l [ C u r r e n c y ] )  
 	 	 	 ,   C A L C U L A T E (  
 	 	 	 	 I F ( N O T ( H a s O n e V a l u e ( R e p o r t C u r r e n c y [ C u r r e n c y I D ] ) ) ,   V A L U E S ( D i v i d e n d s [ D i v i d e n d P e r S h a r e ] )  
 	 	 	 	 	 ,   S W I T C H ( V A L U E S ( R e p o r t C u r r e n c y [ C u r r e n c y I D ] ) ,   1 ,   V A L U E S ( D i v i d e n d s [ D i v P e r S h a r e 1 ] ) ,   2 ,   V A L U E S ( D i v i d e n d s [ D i v P e r S h a r e 2 ] ) ,   3 ,   V A L U E S ( D i v i d e n d s [ D i v P e r S h a r e 3 ] ) ,   V A L U E S ( D i v i d e n d s [ D i v i d e n d P e r S h a r e ] ) )  
 	 	 	 	 )  
 	 	 	 	 ,   C u r r e n c y C o n v [ C u r r e n c y F r o m ] = V A L U E S ( S y m b o l [ C u r r e n c y ] )  
 	 	 	 )  
 	 	 )  
 	 	 *  
 	 	 C A L C U L A T E ( S U M ( T r a n s [ Q t y C h a n g e ] )  
 	 	 	 	 ,   D A T E S B E T W E E N ( D a t e s [ D a t e ] ,   B L A N K ( ) ,   D i v i d e n d s [ P a y D a t e ] )  
 	 	 	 	 ,   A l l ( D a t e s )  
 	 	 )  
 	 	 *   C A L C U L A T E ( V A L U E S ( S y m b o l [ W H T P e r c e n t ] ) )  
 	     ,   2 )  
 	 )  
 	 ,   A c c o u n t [ C a l c   W H T ] = " Y e s "  
 	 ,   S y m b o l [ W H T P e r c e n t ] & g t ; 0  
 ) ) ;  
 C R E A T E   M E A S U R E   ' R e p o r t ' [ G e n   D i v   C a s h ] = I F ( C A L C U L A T E ( V A L U E S ( C o n f i g [ G e n D i v U s e d ] ) ,   A l l ( C o n f i g ) ) = " Y " ,   R e p o r t [ G e n   D i v   A m n t ]   -   R e p o r t [ G e n   D i v   W H T ] ) ;  
 C R E A T E   M E A S U R E   ' R e p o r t ' [ T r a n s R e p o r t E x c h R a t e ] = I F ( N O T ( H a s O n e V a l u e ( R e p o r t C u r r e n c y [ C u r r e n c y I D ] ) ) ,   1  
 	 ,   S W I T C H ( V A L U E S ( R e p o r t C u r r e n c y [ C u r r e n c y I D ] ) ,   1 ,   V A L U E S ( T r a n s [ E x c h R a t e 1 ] ) ,   2 ,   V A L U E S ( T r a n s [ E x c h R a t e 2 ] ) ,   3 ,   V A L U E S ( T r a n s [ E x c h R a t e 3 ] ) ,   1 )  
 ) ;  
 C R E A T E   M E A S U R E   ' R e p o r t ' [ E x c h   R a t e ] = I F ( H a s O n e V a l u e ( T r a n s [ T r a n s I D ] )  
 	 ,   I F ( C A L C U L A T E ( R e p o r t [ T r a n s R e p o r t E x c h R a t e ] ,   T r a n s ) = 1  
 	 	 ,   B l a n k ( )  
 	 	 ,   C A L C U L A T E ( R e p o r t [ T r a n s R e p o r t E x c h R a t e ] ,   T r a n s )  
 	 	 )  
 ) ;  
 C R E A T E   M E A S U R E   ' R e p o r t ' [ T r a n s   C o s t   B a s i s ] = I F ( N O T ( H a s O n e V a l u e ( R e p o r t C u r r e n c y [ C u r r e n c y I D ] ) ) ,   S U M ( T r a n s [ C o s t B a s i s I m p a c t ] )  
 	 ,   S W I T C H ( V A L U E S ( R e p o r t C u r r e n c y [ C u r r e n c y I D ] ) ,   1 ,   S U M ( T r a n s [ C o s t B a s i s I m p a c t R p t 1 ] ) ,   2 ,   S U M ( T r a n s [ C o s t B a s i s I m p a c t R p t 2 ] ) ,   3 ,   S U M ( T r a n s [ C o s t B a s i s I m p a c t R p t 3 ] ) ,   S U M ( T r a n s [ C o s t B a s i s I m p a c t ] ) )  
 ) ;  
 C R E A T E   M E A S U R E   ' R e p o r t ' [ T r a n s   E x c h   R a t e   T o   P r i m a r y ] = I F ( N O T ( H a s O n e V a l u e ( T r a n s [ T r a n s I D ] ) ) ,   B l a n k ( )  
 	 ,   I F ( V A L U E S ( S y m b o l [ C u r r e n c y ] )   =   C A L C U L A T E ( V A L U E S ( R e p o r t C u r r e n c y [ R e p o r t C u r r e n c y ] ) ,   R e p o r t C u r r e n c y [ C u r r e n c y I D ] = 1 ) ,   B l a n k ( )  
 	 	 ,   C A L C U L A T E ( A V E R A G E ( C u r r e n c y C o n v [ E x c h R a t e ] )  
 	 	 	 ,   F I L T E R ( A L L ( C u r r e n c y C o n v [ C u r r e n c y T o ] ) ,   C u r r e n c y C o n v [ C u r r e n c y T o ]   =   C A L C U L A T E ( V A L U E S ( R e p o r t C u r r e n c y [ R e p o r t C u r r e n c y ] ) ,   R e p o r t C u r r e n c y [ C u r r e n c y I D ] = 1 ) )  
 	 	 	 ,   F I L T E R ( A L L ( C u r r e n c y C o n v [ C u r r e n c y F r o m ] ) ,   C u r r e n c y C o n v [ C u r r e n c y F r o m ]   =   V A L U E S ( S y m b o l [ C u r r e n c y ] ) )  
 	 	     )  
 	     )  
 ) ;  
 C R E A T E   M E A S U R E   ' R e p o r t ' [ T r a n s   E x c h   R a t e ] = S U M ( T r a n s [ E x c h R a t e ] ) ;  
 C R E A T E   M E A S U R E   ' R e p o r t ' [ T r a n s   Q t y ] = S U M ( T r a n s [ Q t y C h a n g e ] ) ;  
 C R E A T E   M E A S U R E   ' R e p o r t ' [ T r a n s   P r i c e ] = S U M X ( T r a n s ,   T r a n s [ P r i c e ]   *   I F ( T r a n s [ E x c h R a t e ] = 0 , 1 ,   T r a n s [ E x c h R a t e ] )   *   R e p o r t [ T r a n s R e p o r t E x c h R a t e ] ) ;  
 C R E A T E   M E A S U R E   ' R e p o r t ' [ T r a n s   C a s h   I m p a c t ] = S U M X ( T r a n s ,   R O U N D ( [ T o t a l A m n t ]   *   R e l a t e d ( T r a n s T y p e [ C a s h I m p a c t S i g n ] )   *   R e p o r t [ T r a n s R e p o r t E x c h R a t e ] ,   2 ) ) ;  
 C R E A T E   M E A S U R E   ' R e p o r t ' [ T r a n s   C a s h   A m n t ] = S U M X ( T r a n s ,   R O U N D ( T r a n s [ C a s h I m p a c t ] *   R e p o r t [ T r a n s R e p o r t E x c h R a t e ] ,   2 ) ) ;  
 C R E A T E   M E A S U R E   ' R e p o r t ' [ T r a n s   C o s t   B a s i s   O v e r r i d e ] = S U M X ( T r a n s ,   T r a n s [ C o s t B a s i s O v e r r i d e ]   *   R e p o r t [ T r a n s R e p o r t E x c h R a t e ] ) ;  
 C R E A T E   M E A S U R E   ' R e p o r t ' [ T r a n s   F e e ] = S U M X ( T r a n s ,   T r a n s [ F e e ]   *   I F ( T r a n s [ E x c h R a t e ] = 0 , 1 ,   T r a n s [ E x c h R a t e ] )   * R e p o r t [ T r a n s R e p o r t E x c h R a t e ] ) ;  
 C R E A T E   M E A S U R E   ' R e p o r t ' [ T r a n s   A c c r u e d   I n t e r e s t ] = S U M ( T r a n s [ A c c r u e d I n t e r e s t ] ) ;  
 C R E A T E   M E A S U R E   ' R e p o r t ' [ T r a n s   E x t   C a s h   F l o w   A m n t ] = S U M X ( T r a n s ,   R O U N D ( ( T r a n s [ T o t a l A m n t ]   -   T r a n s [ A c c r u e d I n t e r e s t ] )   *   R e l a t e d ( T r a n s T y p e [ E x t e r n a l I m p a c t P o r t f o l i o S i g n C a l c ] ) *   R e p o r t [ T r a n s R e p o r t E x c h R a t e ] ,   2 ) ) ;  
 C R E A T E   M E A S U R E   ' R e p o r t ' [ T r a n s   E x t   S y m b   F l o w   A m n t ] = S U M X ( T r a n s ,   R O U N D ( ( T r a n s [ T o t a l A m n t ]   -   T r a n s [ A c c r u e d I n t e r e s t ] )   *   R e l a t e d ( T r a n s T y p e [ E x t e r n a l I m p a c t S y m b o l S i g n ] ) *   R e p o r t [ T r a n s R e p o r t E x c h R a t e ] ,   2 ) ) ;  
 C R E A T E   M E A S U R E   ' R e p o r t ' [ X I R R F i r s t T r a n s D a t e ] = C A L C U L A T E ( M I N ( T r a n s [ D a t e ] ) ,   A l l E x c e p t ( T r a n s ,   T r a n s [ S y m b o l ] ,   T r a n s [ A c c o u n t ] ) ,   V A L U E S ( S y m b o l [ S y m b o l ] ) ,   V A L U E S ( A c c o u n t [ A c c o u n t ] ) ,   V A L U E S ( D a t e s [ D a t e ] ) ) ;  
 C R E A T E   M E A S U R E   ' R e p o r t ' [ X I R R F i r s t D a t e ] = I F ( P r e v i o u s D a y ( D a t e s [ D a t e ] )   =   B l a n k ( )  
 	 	 | |   C A L C U L A T E ( R e p o r t [ E q u i t y   V a l u e ] ,   P r e v i o u s D a y ( D a t e s [ D a t e ] ) )   =   0  
 	 ,   R e p o r t [ X I R R F i r s t T r a n s D a t e ]  
 	 ,   C A L C U L A T E ( P r e v i o u s D a y ( D a t e s [ D a t e ] ) ,   A l l ( T r a n s ) ,   V A L U E S ( D a t e s [ D a t e ] ) )  
 ) ;  
 C R E A T E   M E A S U R E   ' R e p o r t ' [ A l l o c   A c t u a l   % ] = R O U N D ( D I V I D E ( R e p o r t [ T o t a l   V a l u e ]   ,   C A L C U L A T E ( R e p o r t [ T o t a l   V a l u e ] ,   A l l ( A l l o c a t i o n ) ) ) ,   2 ) ;  
 C R E A T E   M E A S U R E   ' R e p o r t ' [ A l l o c   T a r g e t   % ] = S U M X ( A l l o c a t i o n ,   A l l o c a t i o n [ T a r g e t P e r c e n t ] ) ;  
 C R E A T E   M E A S U R E   ' R e p o r t ' [ A l l o c   T a r g e t ] = C A L C U L A T E ( R e p o r t [ T o t a l   V a l u e ] ,   A L L ( A l l o c a t i o n ) )   *   R e p o r t [ A l l o c   T a r g e t   % ] ;  
 C R E A T E   M E A S U R E   ' R e p o r t ' [ A l l o c   D e l t a ] = R O U N D ( R e p o r t [ A l l o c   T a r g e t ]   -   R e p o r t [ T o t a l   V a l u e ] ,   2 ) ;  
 C R E A T E   M E A S U R E   ' R e p o r t ' [ T r a n s   E x c h   R a t e   R e p o r t e d ] = I F ( H A S O N E V A L U E ( T r a n s [ T r a n s I D ] ) ,   R e p o r t [ T r a n s R e p o r t E x c h R a t e ] ) ;  
 C R E A T E   M E A S U R E   ' R e p o r t ' [ A n n l z d   R o R ] = I F ( ( C o n t a i n s ( V A L U E S ( S y m b o l S e c t o r [ S e c t o r ] ) ,   S y m b o l S e c t o r [ S e c t o r ] ,   " *   C a s h " )   | |   N o t   I S C R O S S F I L T E R E D ( S y m b o l S e c t o r [ S e c t o r ] ) )   & a m p ; & a m p ;   C O N T A I N S ( S y m b o l , S y m b o l [ S y m b o l ] , " *   C a s h " )  
   ,   I F ( ( C O U N T R O W S ( T r a n s ) = 0   & a m p ; & a m p ;   R e p o r t [ T o t a l   V a l u e ]   =   0 )   | |   L A S T D A T E ( D a t e s [ D a t e ] )   =   R e p o r t [ X I R R F i r s t D a t e ]   | |   C O U N T R O W S ( V A L U E S ( S y m b o l [ S y m b o l ] ) ) = 1 ,   B l a n k ( )  
       ,   M I N X ( T O P N ( 1 ,   A L L ( X I R R )  
 	 	 	 ,   A B S (  
 	 	 	 	     C A L C U L A T E ( I F ( P r e v i o u s D a y ( D a t e s [ D a t e ] ) & l t ; & g t ; B l a n k ( ) ,   ( - 1 ) *   C A L C U L A T E ( R e p o r t [ T o t a l   V a l u e ] ,   P r e v i o u s D a y ( D a t e s [ D a t e ] ) ) ) )  
  
 	 	 	 	 +   C A L C U L A T E (  
 	 	 	 	 	 I F ( P r e v i o u s D a y ( D a t e s [ D a t e ] )   =   B l a n k ( )  
 	 	 	 	 	 	 	 | |   C A L C U L A T E ( R e p o r t [ T o t a l   V a l u e ] ,   P r e v i o u s D a y ( D a t e s [ D a t e ] ) ,   A l l ( D a t e s ) )   =   0  
 	 	 	 	 	     ,   C A L C U L A T E (  
 	 	 	 	 	 	     S U M X ( T r a n s ,   ( - 1 ) *   D I V I D E ( R e p o r t [ T r a n s   E x t   C a s h   F l o w   A m n t ]  
 	 	 	 	 	 	 	 	 	 	 	 	 	 , ( ( 1 + A V E R A G E ( X I R R [ X I R R ] ) )   ^   ( I n t ( T r a n s [ D a t e ]   -   R e p o r t [ X I R R F i r s t T r a n s D a t e ]     ) / 3 6 5 )   )  
 	 	 	 	 	 	 	 	 	 	 	 	     )  
 	 	 	 	 	 	     )  
 	 	 	 	 	 	     ,   D a t e s B e t w e e n ( D a t e s [ D a t e ] ,   F I R S T D A T E ( D a t e s [ D a t e ] ) ,   L A S T D A T E ( D a t e s [ D a t e ] ) )  
 	 	 	 	 	 	     ,   A l l ( D a t e s )  
 	 	 	 	 	 	     ,   T r a n s T y p e [ E x t e r n a l I m p a c t P o r t f o l i o S i g n ] & l t ; & g t ;   0  
 	 	 	 	 	 	 )  
  
 	 	 	 	 	     ,   C A L C U L A T E (  
 	 	 	 	 	 	     S U M X ( T r a n s ,   ( - 1 )   *   D I V I D E ( R e p o r t [ T r a n s   E x t   C a s h   F l o w   A m n t ]    
 	 	 	 	 	 	 	 	 	 	 	 	 	 ,   ( ( 1 + A V E R A G E ( X I R R [ X I R R ] ) )   ^   ( I n t ( T r a n s [ D a t e ]   -   C A L C U L A T E ( P r e v i o u s D a y ( D a t e s [ D a t e ] ) ,   A l l ( T r a n s ) ,   V A L U E S ( D a t e s [ D a t e ] ) )   ) / 3 6 5 ) )  
 	 	 	 	 	 	 	 	 	 	 	 	       )  
 	 	 	 	 	 	     )  
 	 	 	 	 	 	     ,   D a t e s B e t w e e n ( D a t e s [ D a t e ] ,   F I R S T D A T E ( D a t e s [ D a t e ] ) ,   L A S T D A T E ( D a t e s [ D a t e ] ) )  
 	 	 	 	 	 	     ,   A l l ( D a t e s )  
 	 	 	 	 	 	     ,   T r a n s T y p e [ E x t e r n a l I m p a c t P o r t f o l i o S i g n ] & l t ; & g t ;   0  
 	 	 	 	 	 	 )  
 	 	 	 	 	 )  
 	 	 	 	     )  
  
 	 	 	 	 +   I F ( I n t ( L A S T D A T E ( D a t e s [ D a t e ] )   -   R e p o r t [ X I R R F i r s t D a t e ] ) & g t ; 0 ,   C A L C U L A T E ( D I V I D E ( R e p o r t [ T o t a l   V a l u e ] ,   ( ( 1 + A V E R A G E ( X I R R [ X I R R ] ) )   ^   ( ( I n t ( L A S T D A T E ( D a t e s [ D a t e ] )   -   R e p o r t [ X I R R F i r s t D a t e ] ) / 3 6 5 ) ) ) ) ) )  
 	 	 	 	 )  
 	 	 	 ,   1  
 	 	 	 )  
 	 	 ,   X I R R [ X I R R ]  
 	 	 )  
 	 )  
     ,   I F ( ( C O U N T R O W S ( T r a n s ) = 0   & a m p ; & a m p ;   R e p o r t [ E q u i t y   V a l u e ]   =   0 )   | |   R e p o r t [ X I R R F i r s t D a t e ]   =   L A S T D A T E ( D a t e s [ D a t e ] )   | |   N O T ( H A S O N E V A L U E ( S y m b o l [ S y m b o l ] ) )   | |   R e p o r t [ C a s h   V a l u e ] & l t ; & g t ; 0 ,   B l a n k ( )  
               ,         M I N X ( T O P N ( 1 ,   A L L ( X I R R )  
 	 	 	 ,   A B S (                    
 	 	 	 	     C A L C U L A T E ( I F ( P r e v i o u s D a y ( D a t e s [ D a t e ] ) & l t ; & g t ; B l a n k ( ) ,   ( - 1 ) *   C A L C U L A T E ( R e p o r t [ E q u i t y   V a l u e ] ,   P r e v i o u s D a y ( D a t e s [ D a t e ] ) )   ) )  
  
 	 	 	 	     +   C A L C U L A T E (  
 	 	 	 	 	 I F ( C O U N T R o w s ( T r a n s ) = 0   ,   B l a n k ( )  
 	 	 	 	 	     ,   I F ( P r e v i o u s D a y ( D a t e s [ D a t e ] )   =   B l a n k ( )  
 	 	 	 	 	 	 	 | |   C A L C U L A T E ( R e p o r t [ E q u i t y   V a l u e ] ,   P r e v i o u s D a y ( D a t e s [ D a t e ] ) )   =   0  
 	 	 	 	 	 	 	 ,   S U M X ( T r a n s  
 	 	 	 	 	 	 	 	 ,   D I V I D E ( R O U N D ( T r a n s [ T o t a l A m n t ]   *   R e l a t e d ( T r a n s T y p e [ C a s h I m p a c t S i g n ] )   *   R e p o r t [ T r a n s R e p o r t E x c h R a t e ] ,   2 )  
 	 	 	 	 	 	 	 	 	 	 ,   (   ( 1 + A V E R A G E ( X I R R [ X I R R ] ) )  
 	 	 	 	 	 	 	 	 	 	 	 ^   ( I n t ( T r a n s [ D a t e ]    
 	 	 	 	 	 	 	 	 	 	 	 	 -   C A L C U L A T E ( M I N ( T r a n s [ D a t e ] ) ,   A l l E x c e p t ( T r a n s ,   T r a n s [ S y m b o l ] ,   T r a n s [ A c c o u n t ] ) ,   V A L U E S ( S y m b o l [ S y m b o l ] ) ,   V A L U E S ( A c c o u n t [ A c c o u n t ] ) ,   V A L U E S ( D a t e s [ D a t e ] ) )  
 	 	 	 	 	 	 	 	 	 	 	 	 ) / 3 6 5 )  
 	 	 	 	 	 	 	 	 	 	     )  
 	 	 	 	 	 	 	 	     )  
 	 	 	 	 	 	 	 )  
 	 	 	 	 	 	 	 ,   S U M X ( T r a n s  
 	 	 	 	 	 	 	 	 ,   D I V I D E ( R O U N D ( T r a n s [ T o t a l A m n t ]   *   R e l a t e d ( T r a n s T y p e [ C a s h I m p a c t S i g n ] )   *   R e p o r t [ T r a n s R e p o r t E x c h R a t e ] ,   2 )  
 	 	 	 	 	 	 	 	 	 	 ,   (   ( 1 + A V E R A G E ( X I R R [ X I R R ] ) )  
 	 	 	 	 	 	 	 	 	 	 	 	 ^   ( I n t ( T r a n s [ D a t e ]    
 	 	 	 	 	 	 	 	 	 	 	 	 	 -   C A L C U L A T E ( D a t e A d d ( F I R S T D A T E ( D a t e s [ D a t e ] ) , - 1 , d a y ) ,   A l l ( T r a n s ) ,   V A L U E S ( D a t e s [ D a t e ] ) )  
 	 	 	 	 	 	 	 	 	 	 	 	       ) / 3 6 5 )  
 	 	 	 	 	 	 	 	 	 	     )  
 	 	 	 	 	 	 	 	     )  
 	 	 	 	 	 	 	   )  
 	 	 	 	 	 	 )  
 	 	 	 	 	 )  
 	 	 	 	     )  
 	 	 	 	    
 	 	 	 	     +   C A L C U L A T E ( I F (   A V E R A G E ( X I R R [ X I R R ] )   =   - 1 ,   B l a n k ( ) ,   D i v i d e ( R e p o r t [ E q u i t y   V a l u e ]     ,   ( ( 1 + A V E R A G E ( X I R R [ X I R R ] ) )   ^   ( ( I n t ( L A S T D A T E ( D a t e s [ D a t e ] )   -   R e p o r t [ X I R R F i r s t D a t e ] ) / 3 6 5 ) ) ) )   ) )  
 	 	 	 )  
 	 	 	 ,   1  
 	 	 	 )  
 	 	 ,   X I R R [ X I R R ]  
                   )  
 	     )  
 ) ;  
 C R E A T E   M E A S U R E   ' R e p o r t ' [ C o m p a r e   T o   V a l u e ] = R e p o r t [ S t a r t   V a l u e ]   +  
 	 I F ( ( C o n t a i n s ( V A L U E S ( S y m b o l S e c t o r [ S e c t o r ] ) ,   S y m b o l S e c t o r [ S e c t o r ] ,   " *   C a s h " )   | |   N o t   I S C R O S S F I L T E R E D ( S y m b o l S e c t o r [ S e c t o r ] ) )   & a m p ; & a m p ;   C O N T A I N S ( S y m b o l , S y m b o l [ S y m b o l ] , " *   C a s h " )  
           ,   I F ( H A S O N E V A L U E ( S y m b o l [ S y m b o l ] )  
 	 	 ,   C A L C U L A T E ( S U M X ( T r a n s ,   T r a n s [ T o t a l A m n t ]   *   R e p o r t [ T r a n s R e p o r t E x c h R a t e ] ) ,   T r a n s T y p e [ C a s h F l a g ] = 1 )  
 	           + C A L C U L A T E ( S U M X ( T r a n s ,   T r a n s [ T o t a l A m n t ]   *   R e p o r t [ T r a n s R e p o r t E x c h R a t e ] ) ,   T r a n s T y p e [ D i v i d e n d F l a g ] = 1 ,   A L L ( S y m b o l ) )  
 	     	 ,   C A L C U L A T E ( S U M X ( T r a n s ,   T r a n s [ T o t a l A m n t ]   *   R e p o r t [ T r a n s R e p o r t E x c h R a t e ] ) ,   T r a n s T y p e [ D e p o s i t T r a n s S i g n ] & l t ; & g t ; 0 )  
 	       )  
 	   ,   C A L C U L A T E ( S U M X ( T r a n s ,   T r a n s [ T o t a l A m n t ]   *   R e p o r t [ T r a n s R e p o r t E x c h R a t e ] ) ,   T r a n s T y p e [ B o o k V a l u e S i g n ] = 1 )  
         ) ;  
 C R E A T E   M E A S U R E   ' R e p o r t ' [ S a l e s   C a p i t a l   G a i n ] = R e p o r t [ S a l e s   A m n t ]   -   R e p o r t [ S a l e s   C o s t   B a s i s ]   +   R e p o r t [ S a l e s   F e e s ]  
 -   C A L C U L A T E ( S U M ( T r a n s [ A c c r u e d I n t e r e s t ] )  
 	 ,   T r a n s T y p e [ B o o k V a l u e S i g n ] = - 1  
     ) ;  
 C R E A T E   M E A S U R E   ' R e p o r t ' [ S a l e s   C o s t   B a s i s ] = I F ( N O T ( H a s O n e V a l u e ( R e p o r t C u r r e n c y [ C u r r e n c y I D ] ) ) ,   C A L C U L A T E ( S U M ( T r a n s [ C o s t B a s i s I m p a c t ] ) ,   T r a n s T y p e [ S e l l F l a g ] = 1 )  
 	 ,   S W I T C H ( V A L U E S ( R e p o r t C u r r e n c y [ C u r r e n c y I D ] ) ,   1 ,   C A L C U L A T E ( S U M ( T r a n s [ C o s t B a s i s I m p a c t R p t 1 ] ) ,   T r a n s T y p e [ S e l l F l a g ] = 1 )  
 	 	 	 ,   2 ,   C A L C U L A T E ( S U M ( T r a n s [ C o s t B a s i s I m p a c t R p t 2 ] ) ,   T r a n s T y p e [ S e l l F l a g ] = 1 )  
 	 	 	 ,   3 ,   C A L C U L A T E ( S U M ( T r a n s [ C o s t B a s i s I m p a c t R p t 3 ] ) ,   T r a n s T y p e [ S e l l F l a g ] = 1 )  
 	 	 	       ,   C A L C U L A T E ( S U M ( T r a n s [ C o s t B a s i s I m p a c t ] ) ,   T r a n s T y p e [ S e l l F l a g ] = 1 )  
 	 )  
 )   *   ( - 1 ) ;  
 C R E A T E   M E A S U R E   ' R e p o r t ' [ S a l e s   A m n t ] = C A L C U L A T E ( S U M X ( T r a n s ,   ( R O U N D ( [ T o t a l A m n t ]   *   R e l a t e d ( T r a n s T y p e [ C a s h I m p a c t S i g n ] ) ,   2 ) )   *   R e p o r t [ T r a n s R e p o r t E x c h R a t e ] )  
 	 ,   T r a n s T y p e [ S e l l F l a g ] = 1  
 ) ;  
 C R E A T E   M E A S U R E   ' R e p o r t ' [ T r a n s   T o t a l   A m n t ] = S U M X ( T r a n s ,   R O U N D ( [ T o t a l A m n t ]     *   R e p o r t [ T r a n s R e p o r t E x c h R a t e ] ,   2 ) ) ;  
 C R E A T E   M E A S U R E   ' R e p o r t ' [ E x c h   R a t e   I m p a c t   % ] = R O U N D ( D I V I D E ( R e p o r t [ E x c h   R a t e   I m p a c t ] ,   ( R e p o r t [ S t a r t   V a l u e ] + R e p o r t [ T r a n s   E x t   C a s h   F l o w   A m n t ] ) ) ,   4 ) ;  
 C R E A T E   M E A S U R E   ' R e p o r t ' [ P r o f i t   % ] = I F ( R e p o r t [ S t a r t   V a l u e ] & l t ; & g t ;   0   | |   R e p o r t [ T o t a l   V a l u e ]   & l t ; & g t ;   0   | |   C O U N T R O W S ( T r a n s )   & l t ; & g t ;   0  
 ,   R O U N D ( E X P ( S U M X ( V A L U E S ( D a t e s [ M o n t h ] ) ,   L N ( 1 + R O U N D ( D I V I D E ( R e p o r t [ D i v i d e n d s ]   +   R e p o r t [ C a p i t a l   G a i n ] ,   R e p o r t [ C o m p a r e   T o   V a l u e ] ) ,   1 0 ) ) ) )   -   1 ,   1 0 )  
 ) ;  
 C R E A T E   M E A S U R E   ' R e p o r t ' [ F e e s ] = S U M X ( T r a n s ,   T r a n s [ F e e ]   *   R e p o r t [ T r a n s R e p o r t E x c h R a t e ] ) ;  
 C R E A T E   M E A S U R E   ' R e p o r t ' [ D i v i d e n d   % ] = I F ( C A L C U L A T E ( V A L U E S ( C o n f i g [ G e n D i v U s e d ] ) ,   A l l ( C o n f i g ) ) = " Y "  
   ,   E X P (  
         S U M X ( V A L U E S ( D a t e s [ M o n t h ] )  
 	 ,   L N ( 1 + D I V I D E (  
 	 	 	 R e p o r t [ D i v i d e n d s ]  
 	 	 	 ,   R e p o r t [ C o m p a r e   T o   V a l u e ]  
 	 	 	 )  
 	 	 )  
 	 )  
       )   -   1  
 ,   E X P (  
         S U M X ( C A L C U L A T E T A B L E ( V A L U E S ( D a t e s [ M o n t h ] ) ,     T r a n s ,   T r a n s T y p e [ D i v i d e n d F l a g ] = 1 )  
 	 ,   L N ( 1 + D I V I D E (  
 	 	 	 R e p o r t [ D i v i d e n d s ]  
 	 	 	 ,   R e p o r t [ C o m p a r e   T o   V a l u e ]  
 	 	 	 )  
 	 	 )  
 	 )  
       )   -   1  
 ) ;  
 C R E A T E   M E A S U R E   ' R e p o r t ' [ W i t h h o l d i n g   T a x   P a i d ] = C A L C U L A T E ( S U M X ( T r a n s ,   T r a n s [ T o t a l A m n t ]   *   R e p o r t [ T r a n s R e p o r t E x c h R a t e ] )  
 	 ,   T r a n s T y p e [ W i t h h o l d i n g T a x F l a g ]   =   1  
 )    
 +   R e p o r t [ G e n   D i v   W H T ] ;  
 C R E A T E   M E A S U R E   ' R e p o r t ' [ D i v i d e n d   %   ( t o   C o s t   B a s i s   V a l u e ) ] = E X P (  
 	 S U M X ( F I L T E R ( V A L U E S ( D a t e s [ M o n t h ] ) ,   D I V I D E ( R e p o r t [ D i v i d e n d s ] ,   R e p o r t [ C o s t   B a s i s ] ) & g t ; - 1   & a m p ; & a m p ;   R e p o r t [ C o s t   B a s i s ] & g t ; 0 )  
 	 	 ,   L N ( 1 + D I V I D E ( R e p o r t [ D i v i d e n d s ] ,   R e p o r t [ C o s t   B a s i s ] ) )  
 	 )  
     )     - 1 ;  
 C R E A T E   M E A S U R E   ' R e p o r t ' [ M a r k e t   I n d e x   %   W e i g h t e d ] = I F ( P r e v i o u s D a y ( D a t e s [ D a t e ] )   & l t ; & g t ;   B l a n k ( ) ,  
 ( 1   -   D I V I D E (  
         C A L C U L A T E ( R e p o r t [ S y m b o l   P r i c e ] ,   S y m b o l [ S y m b o l ] = " ^ G S P C " ,   P r e v i o u s D a y ( D a t e s [ D a t e ] ) ,   A l l ( D a t e s ) ,   A l l ( S y m b o l ) )  
       ,   C A L C U L A T E ( R e p o r t [ S y m b o l   P r i c e ] ,   S y m b o l [ S y m b o l ] = " ^ G S P C " ,   L A S T D A T E ( D a t e s [ D a t e ] ) ,   A l l ( D a t e s ) ,   A l l ( S y m b o l ) )  
   ) )   *   0 . 6 5  
   +    
   ( 1   -   D I V I D E (  
         C A L C U L A T E ( R e p o r t [ S y m b o l   P r i c e ] ,   S y m b o l [ S y m b o l ] = " ^ G S P T S E " ,   P r e v i o u s D a y ( D a t e s [ D a t e ] ) ,   A l l ( D a t e s ) ,   A l l ( S y m b o l ) )  
       ,   C A L C U L A T E ( R e p o r t [ S y m b o l   P r i c e ] ,   S y m b o l [ S y m b o l ] = " ^ G S P T S E " ,   L A S T D A T E ( D a t e s [ D a t e ] ) ,   A l l ( D a t e s ) ,   A l l ( S y m b o l ) )  
   ) )   *   0 . 3 5  
 ) ;  
 C R E A T E   M E A S U R E   ' R e p o r t ' [ E x p d   R e t u r n   %   ( A l l o c ) ] = I F ( P r e v i o u s D a y ( D a t e s [ D a t e ] )   & l t ; & g t ;   B l a n k ( )   & a m p ; & a m p ;   ( R e p o r t [ T o t a l   V a l u e ] & l t ; & g t ;   0   | |   R e p o r t [ S t a r t   V a l u e ]   & l t ; & g t ;   0   | |   C O U N T R O W S ( T r a n s ) & g t ; 0 )  
     ,   I F ( C O U N T R O W S ( V A L U E S ( S y m b o l [ A l l o c a t i o n ] ) ) = 1  
         ,   I F ( C A L C U L A T E ( V A L U E S ( A l l o c a t i o n [ I n d e x ] ) ,   F I L T E R ( A l l o c a t i o n ,   A l l o c a t i o n [ A l l o c a t i o n ]   =   V A L U E S ( S y m b o l [ A l l o c a t i o n ] ) ) )   & l t ; & g t ;   " "  
 	 	 ,   C A L C U L A T E (  
 	 	 	 I F ( C A L C U L A T E ( R e p o r t [ S y m b o l   P r i c e ] ,   L A S T D A T E ( D a t e s [ D a t e ] ) ,   A l l ( D a t e s ) ) & l t ; & g t ;   0   & a m p ; & a m p ;   C A L C U L A T E ( R e p o r t [ S y m b o l   P r i c e ] ,   P r e v i o u s D a y ( D a t e s [ D a t e ] ) ,   A l l ( D a t e s ) )   & l t ; & g t ;   0  
 	 	         , D I V I D E (  
 	 	 	       C A L C U L A T E ( R e p o r t [ S y m b o l   P r i c e ] ,   L A S T D A T E ( D a t e s [ D a t e ] ) ,   A l l ( D a t e s ) )  
 	 	           ,   I F ( P r e v i o u s D a y ( D a t e s [ D a t e ] )   =   B l a n k ( )  
 	 	 	 	 	 ,   C A L C U L A T E ( R e p o r t [ S y m b o l   P r i c e ] ,   F I R S T D A T E ( D a t e s [ D a t e ] ) ,   A l l ( D a t e s ) )  
 	 	 	 	 	 ,   C A L C U L A T E ( R e p o r t [ S y m b o l   P r i c e ] ,   P r e v i o u s D a y ( D a t e s [ D a t e ] ) ,   A l l ( D a t e s ) )  
 	 	 	       )  
 	 	         )   -   1  
 	 	 	 )  
 	 	         ,   A L L ( S y m b o l )  
 	 	 	 ,   F I L T E R ( A L L ( S y m b o l ) ,   S y m b o l [ S y m b o l ]   =   C A L C U L A T E ( V A L U E S ( A l l o c a t i o n [ I n d e x ] ) ,   F I L T E R ( A L L ( A l l o c a t i o n ) ,   A l l o c a t i o n [ A l l o c a t i o n ]   =   V A L U E S ( S y m b o l [ A l l o c a t i o n ] ) ) ) )  
 	 	     )  
 	     )  
         ,   S U M X ( F I L T E R ( A l l o c a t i o n ,   A l l o c a t i o n [ I n d e x ]   & l t ; & g t ;   " "   & a m p ; & a m p ;   R e p o r t [ T o t a l   V a l u e ] & l t ; & g t ; 0 )  
 	 	 ,   C A L C U L A T E ( E X P ( S U M X ( F I L T E R ( V A L U E S ( D a t e s [ M o n t h ] ) ,   R e p o r t [ T o t a l   V a l u e ]   & l t ; & g t ;   0    
 	 	                                         & a m p ; & a m p ;   C A L C U L A T E ( R e p o r t [ S y m b o l   P r i c e ] ,   S y m b o l [ S y m b o l ] = V A L U E S ( A l l o c a t i o n [ I n d e x ] ) ,   L A S T D A T E ( D a t e s [ D a t e ] ) ,   A l l ( D a t e s ) ,   A l l ( S y m b o l ) )   & l t ; & g t ;   0  
 	 	 	 	 	 	 	 & a m p ; & a m p ;   C A L C U L A T E ( R e p o r t [ S y m b o l   P r i c e ] ,   S y m b o l [ S y m b o l ] = V A L U E S ( A l l o c a t i o n [ I n d e x ] ) ,   P r e v i o u s D a y ( D a t e s [ D a t e ] ) ,   A l l ( D a t e s ) ,   A l l ( S y m b o l ) )   & l t ; & g t ;   0  
 	 	                                   )  
 	 	       ,   L N ( 1   +  
 	 	 	 	 C A L C U L A T E (  
 	 	 	 	         ( D I V I D E ( C A L C U L A T E ( R e p o r t [ S y m b o l   P r i c e ] ,   S y m b o l [ S y m b o l ] = V A L U E S ( A l l o c a t i o n [ I n d e x ] ) ,   L A S T D A T E ( D a t e s [ D a t e ] ) ,   A l l ( D a t e s ) ,   A l l ( S y m b o l ) )  
 	 	 	 	 	 	     ,   I F ( P r e v i o u s D a y ( D a t e s [ D a t e ] )   =   B l a n k ( )  
 	 	 	 	 	 	 	 	 ,   C A L C U L A T E ( R e p o r t [ S y m b o l   P r i c e ] ,   S y m b o l [ S y m b o l ] = V A L U E S ( A l l o c a t i o n [ I n d e x ] ) ,   F I R S T D A T E ( D a t e s [ D a t e ] ) ,   A l l ( D a t e s ) ,   A l l ( S y m b o l ) )  
 	 	 	 	 	 	 	 	 ,   C A L C U L A T E ( R e p o r t [ S y m b o l   P r i c e ] ,   S y m b o l [ S y m b o l ] = V A L U E S ( A l l o c a t i o n [ I n d e x ] ) ,   P r e v i o u s D a y ( D a t e s [ D a t e ] ) ,   A l l ( D a t e s ) ,   A l l ( S y m b o l ) )  
 	 	 	 	 	 	 	 )  
 	 	 	 	 	           )   -   1      
 	 	 	 	 	 )  
 	 	 	 	 	 *   R O U N D ( D I V I D E ( C A L C U L A T E ( R e p o r t [ T o t a l   V a l u e ] ,   A l l ( S y m b o l ) ,   V A L U E S ( A l l o c a t i o n [ A l l o c a t i o n ] ) ,   V A L U E S ( S y m b o l [ A l l o c a t i o n ] ) )  
 	 	 	 	   	 	   ,   C A L C U L A T E ( R e p o r t [ T o t a l   V a l u e ] ,   A l l ( A l l o c a t i o n ) ,   A l l ( S y m b o l ) ) )  
 	 	 	 	 	     ,   2 )  
 	 	 	 	 )  
 	 	 	 )  
 	 	     ) )   -   1 )  
             )  
       )  
 ) ;  
 C R E A T E   M E A S U R E   ' R e p o r t ' [ P r o f i t   %   o f   O v e r a l l ] = D I V I D E ( R e p o r t [ P r o f i t ] ,   C A L C U L A T E ( R e p o r t [ P r o f i t ] ,   A l l ( S y m b o l ) ) ) ;  
 C R E A T E   M E A S U R E   ' R e p o r t ' [ E x p d   R e t u r n   %   ( T M T R ) ] = I F ( ( R e p o r t [ T o t a l   V a l u e ] & l t ; & g t ;   0   | |   R e p o r t [ S t a r t   V a l u e ]   & l t ; & g t ;   0   | |   C O U N T R O W S ( T r a n s ) & g t ; 0 )  
 	 ,   D I V I D E (  
 	         C A L C U L A T E ( R e p o r t [ S y m b o l   P r i c e ] ,   S y m b o l [ S y m b o l ] = V A L U E S ( C o n f i g [ T M T R I n d e x ] ) ,   L A S T D A T E ( D a t e s [ D a t e ] ) ,   A l l ( D a t e s ) ,   A l l ( S y m b o l ) )  
 	     ,   I F ( P r e v i o u s D a y ( D a t e s [ D a t e ] )   =   B l a n k ( )  
 	 	 	 ,   C A L C U L A T E ( R e p o r t [ S y m b o l   P r i c e ] ,   S y m b o l [ S y m b o l ] = V A L U E S ( C o n f i g [ T M T R I n d e x ] ) ,   F I R S T D A T E ( D a t e s [ D a t e ] ) ,   A l l ( D a t e s ) ,   A l l ( S y m b o l ) )  
 	 	 	 ,   C A L C U L A T E ( R e p o r t [ S y m b o l   P r i c e ] ,   S y m b o l [ S y m b o l ] = V A L U E S ( C o n f i g [ T M T R I n d e x ] ) ,   P r e v i o u s D a y ( D a t e s [ D a t e ] ) ,   A l l ( D a t e s ) ,   A l l ( S y m b o l ) )  
                 ) 	 	 	  
 	     )   -   1  
 ) ;  
 C R E A T E   M E A S U R E   ' R e p o r t ' [ M a x   Q u o t e   D a t e ] = M A X ( Q u o t e s [ D a t e ] ) ;  
 C R E A T E   M E A S U R E   ' R e p o r t ' [ M a x   C u r r C o n v   D a t e ] = M A X ( C u r r e n c y C o n v [ D a t e ] ) ;  
 C R E A T E   M E A S U R E   ' R e p o r t ' [ C a p i t a l   G a i n   F o r   C a s h ] = I F ( V A L U E S ( C o n f i g [ T r a c k C a s h ] )   & l t ; & g t ;   " N o " ,  
 I F ( H A S O N E V A L U E ( R e p o r t C u r r e n c y [ R e p o r t C u r r e n c y ] )   & a m p ; & a m p ;   C O N T A I N S ( V A L U E S ( S y m b o l [ S y m b o l ] ) ,   S y m b o l [ S y m b o l ] ,   " *   C a s h " ) ,   S U M X ( F I L T E R ( V A L U E S ( A c c o u n t [ C u r r e n c y ] ) ,   A c c o u n t [ C u r r e n c y ]   & l t ; & g t ;   V A L U E S ( R e p o r t C u r r e n c y [ R e p o r t C u r r e n c y ] ) ) ,   R e p o r t [ C a s h   V a l u e ]   -   R e p o r t [ C a s h   V a l u e   S t a r t ]   -   C A L C U L A T E ( R e p o r t [ T r a n s   C a s h   A m n t ] ,   A l l ( S y m b o l ) ) ) )  
 ) ;  
 C R E A T E   M E A S U R E   ' R e p o r t ' [ D i f f   P r o f i t   v s   E x p d   % ] = I F ( I S B L A N K ( R e p o r t [ P r o f i t   % ] )   | |   I S B L A N K ( R e p o r t [ E x p d   R e t u r n   %   ( A l l o c ) ] ) ,   B l a n k ( ) ,   R e p o r t [ P r o f i t   % ]   -   R e p o r t [ E x p d   R e t u r n   %   ( A l l o c ) ] ) ;  
 C R E A T E   M E A S U R E   ' R e p o r t ' [ P o r f o l i o   % ] = D I V I D E ( R e p o r t [ T o t a l   V a l u e ] ,   C A L C U L A T E ( R e p o r t [ T o t a l   V a l u e ] ,   A L L ( S y m b o l ) ) ) ;  
 C R E A T E   M E A S U R E   ' R e p o r t ' [ P r o f i t   t o   D a t e ] = C A L C U L A T E ( R e p o r t [ P r o f i t ] ,   D A T E S B E T W E E N ( ' D a t e s ' [ D a t e ] ,   B L A N K ( ) ,   L A S T D A T E ( ' D a t e s ' [ D a t e ] ) ) ) ;  
 C R E A T E   M E A S U R E   ' R e p o r t ' [ T e s t 1 ] = I F ( P r e v i o u s D a y ( D a t e s [ D a t e ] )   & l t ; & g t ;   B l a n k ( )   & a m p ; & a m p ;   ( R e p o r t [ T o t a l   V a l u e ] & l t ; & g t ;   0   | |   R e p o r t [ S t a r t   V a l u e ]   & l t ; & g t ;   0   | |   C O U N T R O W S ( T r a n s ) & g t ; 0 )  
     ,   I F ( C O U N T R O W S ( V A L U E S ( S y m b o l [ A l l o c a t i o n ] ) ) = 1  
         ,   I F ( C A L C U L A T E ( V A L U E S ( A l l o c a t i o n [ I n d e x ] ) ,   F I L T E R ( A l l o c a t i o n ,   A l l o c a t i o n [ A l l o c a t i o n ]   =   V A L U E S ( S y m b o l [ A l l o c a t i o n ] ) ) )   & l t ; & g t ;   " "  
 	 	 ,   C A L C U L A T E (  
 	 	 	 I F ( C A L C U L A T E ( R e p o r t [ S y m b o l   P r i c e ] ,   L A S T D A T E ( D a t e s [ D a t e ] ) ,   A l l ( D a t e s ) ) & l t ; & g t ;   0   & a m p ; & a m p ;   C A L C U L A T E ( R e p o r t [ S y m b o l   P r i c e ] ,   P r e v i o u s D a y ( D a t e s [ D a t e ] ) ,   A l l ( D a t e s ) )   & l t ; & g t ;   0  
 	 	         , D I V I D E (  
 	 	 	       C A L C U L A T E ( R e p o r t [ S y m b o l   P r i c e ] ,   L A S T D A T E ( D a t e s [ D a t e ] ) ,   A l l ( D a t e s ) )  
 	 	           ,   C A L C U L A T E ( R e p o r t [ S y m b o l   P r i c e ] ,   P r e v i o u s D a y ( D a t e s [ D a t e ] ) ,   A l l ( D a t e s ) )  
 	 	         )   -   1  
 	 	 	 )  
 	 	         ,   A L L ( S y m b o l )  
 	 	 	 ,   F I L T E R ( A L L ( S y m b o l ) ,   S y m b o l [ S y m b o l ]   =   C A L C U L A T E ( V A L U E S ( A l l o c a t i o n [ I n d e x ] ) ,   F I L T E R ( A L L ( A l l o c a t i o n ) ,   A l l o c a t i o n [ A l l o c a t i o n ]   =   V A L U E S ( S y m b o l [ A l l o c a t i o n ] ) ) ) )  
 	 	     )  
 	     )  
         ,   S U M X ( F I L T E R ( A l l o c a t i o n ,   A l l o c a t i o n [ I n d e x ]   & l t ; & g t ;   " " )  
 	 	 ,   C A L C U L A T E ( E X P ( S U M X ( F I L T E R ( V A L U E S ( D a t e s [ M o n t h ] ) ,   R e p o r t [ T o t a l   V a l u e ]   & l t ; & g t ;   0    
 	 	                                         & a m p ; & a m p ;   C A L C U L A T E ( R e p o r t [ S y m b o l   P r i c e ] ,   S y m b o l [ S y m b o l ] = V A L U E S ( A l l o c a t i o n [ I n d e x ] ) ,   L A S T D A T E ( D a t e s [ D a t e ] ) ,   A l l ( D a t e s ) ,   A l l ( S y m b o l ) )   & l t ; & g t ;   0  
 	 	 	 	 	 	 	 & a m p ; & a m p ;   C A L C U L A T E ( R e p o r t [ S y m b o l   P r i c e ] ,   S y m b o l [ S y m b o l ] = V A L U E S ( A l l o c a t i o n [ I n d e x ] ) ,   P r e v i o u s D a y ( D a t e s [ D a t e ] ) ,   A l l ( D a t e s ) ,   A l l ( S y m b o l ) )   & l t ; & g t ;   0  
 	 	                                   )  
 	 	       ,   L N ( 1   +  
 	 	 	 	 C A L C U L A T E (  
 	 	 	 	         ( D I V I D E ( C A L C U L A T E ( R e p o r t [ S y m b o l   P r i c e ] ,   S y m b o l [ S y m b o l ] = V A L U E S ( A l l o c a t i o n [ I n d e x ] ) ,   L A S T D A T E ( D a t e s [ D a t e ] ) ,   A l l ( D a t e s ) ,   A l l ( S y m b o l ) )  
 	 	 	 	 	 	     ,   C A L C U L A T E ( R e p o r t [ S y m b o l   P r i c e ] ,   S y m b o l [ S y m b o l ] = V A L U E S ( A l l o c a t i o n [ I n d e x ] ) ,   P r e v i o u s D a y ( D a t e s [ D a t e ] ) ,   A l l ( D a t e s ) ,   A l l ( S y m b o l ) )  
 	 	 	 	 	           )   -   1      
 	 	 	 	 	 )  
 	 	 	 	 	 *   R O U N D ( D I V I D E ( C A L C U L A T E ( R e p o r t [ T o t a l   V a l u e ] ,   A l l ( S y m b o l ) ,   V A L U E S ( A l l o c a t i o n [ A l l o c a t i o n ] ) ,   V A L U E S ( S y m b o l [ A l l o c a t i o n ] ) )  
 	 	 	 	   	 	   ,   C A L C U L A T E ( R e p o r t [ T o t a l   V a l u e ] ,   A l l ( A l l o c a t i o n ) ,   A l l ( S y m b o l ) ) )  
 	 	 	 	 	     ,   2 )  
 	 	 	 	 )  
 	 	 	 )  
 	 	     ) )   -   1 )  
             )  
       )  
 ) ;  
 C R E A T E   M E A S U R E   ' R e p o r t ' [ D i v i d e n d   %   T T M ] = C A L C U L A T E ( [ D i v i d e n d   % ] ,   ' D a t e s ' [ M t h s - L a s t   1 2 ]   =   " Y e s " ,   A l l ( ' D a t e s ' ) ) ;  
 C R E A T E   M E A S U R E   ' R e p o r t ' [ D i v i d e n d   %   P r e v Y r ] = C A L C U L A T E ( [ D i v i d e n d   % ] ,   ' D a t e s ' [ Y e a r s - L a s t   2 ]   =   " Y e s " ,   ' D a t e s ' [ Y e a r s - C u r r e n t ]   =   " N o " ,   A l l ( ' D a t e s ' ) ) ;  
 < / T e x t > < / C o m m a n d > < / C o m m a n d s > < C a l c u l a t i o n P r o p e r t i e s > < C a l c u l a t i o n P r o p e r t y > < A n n o t a t i o n s > < A n n o t a t i o n > < N a m e > T y p e < / N a m e > < V a l u e > U s e r < / V a l u e > < / A n n o t a t i o n > < A n n o t a t i o n > < N a m e > I s P r i v a t e < / N a m e > < V a l u e > F a l s e < / V a l u e > < / A n n o t a t i o n > < A n n o t a t i o n > < N a m e > F o r m a t < / N a m e > < V a l u e > < F o r m a t   F o r m a t = " N u m b e r D e c i m a l "   T h o u s a n d S e p a r a t o r = " T r u e "   x m l n s = " "   / > < / V a l u e > < / A n n o t a t i o n > < / A n n o t a t i o n s > < C a l c u l a t i o n R e f e r e n c e > [ Q t y   H e l d ] < / 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 [ Q t y   S o l d ] < / 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 [ Q t y   S t a r t ] 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 [ Q t y   B o u g h t ] 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 [ S y m b o l 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 [ C a s h 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 [ E q u i t y 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 [ T o t a l 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 [ S t a r t 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 [ C o s t   B a s i s ] < / 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 [ C o s t   B a s i s   p e r   U n i t ] 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 [ D e p o s i t s ] < / 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 [ D i v i d e n d s ] < / 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 [ S a l e s   F e e s ] < / 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 [ F e e s   A d m i n ] < / 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 [ D i s t r i b   R e t u r n   O f   C a p i t a l ] < / 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 [ D i s t r i b   C a p   G a i n   R e i n v ] < / 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 [ M g m t   F e e   $ ] < / 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 [ C a p i t a l   G a i n ] < / 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 [ E q u i t y   S t a r t 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 [ U n r e a l i z e d   C a p i t a l   G a i n ] < / 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 [ C a p i t a l   G a i n   L a s t   D a y ] < / 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 [ R e a l i z e d   C a p   G a i n ] < / 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 [ C a p   G a i n   % ] < / 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 [ U n r e a l i z e d   C a p i t a l   G a i n   % ] < / 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 [ M g m t   F e e   % ] < / 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 [ P r o f i t ] 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 [ C a s h   V a l u e   S t a r t ] 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4 "   T h o u s a n d S e p a r a t o r = " T r u e "   x m l n s = " "   / > < / V a l u e > < / A n n o t a t i o n > < / A n n o t a t i o n s > < C a l c u l a t i o n R e f e r e n c e > [ E x c h   R a t e   T o   P r i m a r y ] < / C a l c u l a t i o n R e f e r e n c e > < C a l c u l a t i o n T y p e > M e m b e r < / C a l c u l a t i o n T y p e > < F o r m a t S t r i n g > ' # , 0 . 0 0 0 0 ' 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 [ T o t a l   V a l u e   b y   C u r r e n c y ] < / C a l c u l a t i o n R e f e r e n c e > < C a l c u l a t i o n T y p e > M e m b e r < / C a l c u l a t i o n T y p e > < F o r m a t S t r i n g > ' # , 0 ' < / F o r m a t S t r i n g > < / C a l c u l a t i o n P r o p e r t y > < C a l c u l a t i o n P r o p e r t y > < A n n o t a t i o n s > < A n n o t a t i o n > < N a m e > T y p e < / N a m e > < V a l u e > U s e r < / V a l u e > < / A n n o t a t i o n > < A n n o t a t i o n > < N a m e > I s P r i v a t e < / N a m e > < V a l u e > F a l s e < / V a l u e > < / A n n o t a t i o n > < A n n o t a t i o n > < N a m e > F o r m a t < / N a m e > < V a l u e > < F o r m a t   F o r m a t = " D a t e T i m e C u s t o m "   x m l n s = " " > < D a t e T i m e s > < D a t e T i m e   L C I D = " 1 0 3 3 "   G r o u p = " S h o r t D a t e "   F o r m a t S t r i n g = " y y y y - M M - d d "   / > < D a t e T i m e   L C I D = " 4 1 0 5 "   G r o u p = " S h o r t D a t e "   F o r m a t S t r i n g = " y y y y - M M - d d "   / > < / D a t e T i m e s > < / F o r m a t > < / V a l u e > < / A n n o t a t i o n > < / A n n o t a t i o n s > < C a l c u l a t i o n R e f e r e n c e > [ F i r s t   B u y   D a t e   E v e r ] < / C a l c u l a t i o n R e f e r e n c e > < C a l c u l a t i o n T y p e > M e m b e r < / C a l c u l a t i o n T y p e > < F o r m a t S t r i n g > ' y y y y - M M - d d ' < / 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 [ A v g   B o o k   V a l u e ] < / 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 [ M a r k e t   1   I n d e x   R e t u r n   % ] < / 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 [ M a r k e t   2   I n d e x   R e t u r n   % ] < / 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 D i s t r i b   C G R   ( A p p r o x ) ] < / 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 D i s t r i b   R o C   ( A p p r o x ) ] < / 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 [ E x c h   R a t e   I m p a c t ] 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 [ G e n   D i v   A m n t ] 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 [ Q t y   F o r   G e n   D i v ] < / 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 [ G e n   D i v   A m n t   P e r   S h a r e ] 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 [ G e n   D i v   W H T ] 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 [ G e n   D i v   C a s h ] < / 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6 "   T h o u s a n d S e p a r a t o r = " T r u e "   x m l n s = " "   / > < / V a l u e > < / A n n o t a t i o n > < / A n n o t a t i o n s > < C a l c u l a t i o n R e f e r e n c e > [ T r a n s R e p o r t E x c h R a t e ] < / C a l c u l a t i o n R e f e r e n c e > < C a l c u l a t i o n T y p e > M e m b e r < / C a l c u l a t i o n T y p e > < F o r m a t S t r i n g > ' # , 0 . 0 0 0 0 0 0 ' < / F o r m a t S t r i n g > < / C a l c u l a t i o n P r o p e r t y > < C a l c u l a t i o n P r o p e r t y > < A n n o t a t i o n s > < A n n o t a t i o n > < N a m e > T y p e < / N a m e > < V a l u e > U s e r < / V a l u e > < / A n n o t a t i o n > < A n n o t a t i o n > < N a m e > I s P r i v a t e < / N a m e > < V a l u e > F a l s e < / V a l u e > < / A n n o t a t i o n > < A n n o t a t i o n > < N a m e > F o r m a t < / N a m e > < V a l u e > < F o r m a t   F o r m a t = " N u m b e r D e c i m a l "   A c c u r a c y = " 6 "   T h o u s a n d S e p a r a t o r = " T r u e "   x m l n s = " "   / > < / V a l u e > < / A n n o t a t i o n > < / A n n o t a t i o n s > < C a l c u l a t i o n R e f e r e n c e > [ E x c h   R a t e ] < / C a l c u l a t i o n R e f e r e n c e > < C a l c u l a t i o n T y p e > M e m b e r < / C a l c u l a t i o n T y p e > < F o r m a t S t r i n g > ' # , 0 . 0 0 0 0 0 0 ' 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 C o s t   B a s i s ] < / 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6 "   T h o u s a n d S e p a r a t o r = " T r u e "   x m l n s = " "   / > < / V a l u e > < / A n n o t a t i o n > < / A n n o t a t i o n s > < C a l c u l a t i o n R e f e r e n c e > [ T r a n s   E x c h   R a t e   T o   P r i m a r y ] < / C a l c u l a t i o n R e f e r e n c e > < C a l c u l a t i o n T y p e > M e m b e r < / C a l c u l a t i o n T y p e > < F o r m a t S t r i n g > ' # , 0 . 0 0 0 0 0 0 ' < / F o r m a t S t r i n g > < / C a l c u l a t i o n P r o p e r t y > < C a l c u l a t i o n P r o p e r t y > < A n n o t a t i o n s > < A n n o t a t i o n > < N a m e > T y p e < / N a m e > < V a l u e > U s e r < / V a l u e > < / A n n o t a t i o n > < A n n o t a t i o n > < N a m e > I s P r i v a t e < / N a m e > < V a l u e > F a l s e < / V a l u e > < / A n n o t a t i o n > < A n n o t a t i o n > < N a m e > F o r m a t < / N a m e > < V a l u e > < F o r m a t   F o r m a t = " N u m b e r D e c i m a l "   A c c u r a c y = " 6 "   T h o u s a n d S e p a r a t o r = " T r u e "   x m l n s = " "   / > < / V a l u e > < / A n n o t a t i o n > < / A n n o t a t i o n s > < C a l c u l a t i o n R e f e r e n c e > [ T r a n s   E x c h   R a t e ] < / C a l c u l a t i o n R e f e r e n c e > < C a l c u l a t i o n T y p e > M e m b e r < / C a l c u l a t i o n T y p e > < F o r m a t S t r i n g > ' # , 0 . 0 0 0 0 0 0 ' 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 Q t y ] < / 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 P r i c e ] 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 C a s h   I m p a c t ] 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 C a s h   A m n t ] 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 C o s t   B a s i s   O v e r r i d e ] 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 F e e ] < / 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 A c c r u e d   I n t e r e s t ] 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 E x t   C a s h   F l o w   A m n t ] 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 E x t   S y m b   F l o w   A m n t ] < / C a l c u l a t i o n R e f e r e n c e > < C a l c u l a t i o n T y p e > M e m b e r < / C a l c u l a t i o n T y p e > < F o r m a t S t r i n g > ' # , 0 . 0 0 ' < / F o r m a t S t r i n g > < / C a l c u l a t i o n P r o p e r t y > < C a l c u l a t i o n P r o p e r t y > < A n n o t a t i o n s > < A n n o t a t i o n > < N a m e > T y p e < / N a m e > < V a l u e > U s e r < / V a l u e > < / A n n o t a t i o n > < A n n o t a t i o n > < N a m e > I s P r i v a t e < / N a m e > < V a l u e > T r u e < / V a l u e > < / A n n o t a t i o n > < A n n o t a t i o n > < N a m e > F o r m a t < / N a m e > < V a l u e > < F o r m a t   F o r m a t = " D a t e T i m e C u s t o m "   x m l n s = " " > < D a t e T i m e s > < D a t e T i m e   L C I D = " 1 0 3 3 "   G r o u p = " S h o r t D a t e "   F o r m a t S t r i n g = " y y y y - M M - d d "   / > < D a t e T i m e   L C I D = " 4 1 0 5 "   G r o u p = " S h o r t D a t e "   F o r m a t S t r i n g = " y y y y - M M - d d "   / > < / D a t e T i m e s > < / F o r m a t > < / V a l u e > < / A n n o t a t i o n > < / A n n o t a t i o n s > < C a l c u l a t i o n R e f e r e n c e > [ X I R R F i r s t T r a n s D a t e ] < / C a l c u l a t i o n R e f e r e n c e > < C a l c u l a t i o n T y p e > M e m b e r < / C a l c u l a t i o n T y p e > < V i s i b l e > f a l s e < / V i s i b l e > < F o r m a t S t r i n g > ' y y y y - M M - d d ' < / F o r m a t S t r i n g > < / C a l c u l a t i o n P r o p e r t y > < C a l c u l a t i o n P r o p e r t y > < A n n o t a t i o n s > < A n n o t a t i o n > < N a m e > T y p e < / N a m e > < V a l u e > U s e r < / V a l u e > < / A n n o t a t i o n > < A n n o t a t i o n > < N a m e > I s P r i v a t e < / N a m e > < V a l u e > T r u e < / V a l u e > < / A n n o t a t i o n > < A n n o t a t i o n > < N a m e > F o r m a t < / N a m e > < V a l u e > < F o r m a t   F o r m a t = " D a t e T i m e C u s t o m "   x m l n s = " " > < D a t e T i m e s > < D a t e T i m e   L C I D = " 1 0 3 3 "   G r o u p = " S h o r t D a t e "   F o r m a t S t r i n g = " y y y y - M M - d d "   / > < D a t e T i m e   L C I D = " 4 1 0 5 "   G r o u p = " S h o r t D a t e "   F o r m a t S t r i n g = " y y y y - M M - d d "   / > < / D a t e T i m e s > < / F o r m a t > < / V a l u e > < / A n n o t a t i o n > < / A n n o t a t i o n s > < C a l c u l a t i o n R e f e r e n c e > [ X I R R F i r s t D a t e ] < / C a l c u l a t i o n R e f e r e n c e > < C a l c u l a t i o n T y p e > M e m b e r < / C a l c u l a t i o n T y p e > < V i s i b l e > f a l s e < / V i s i b l e > < F o r m a t S t r i n g > ' y y y y - M M - d d ' < / F o r m a t S t r i n g > < / C a l c u l a t i o n P r o p e r t y > < C a l c u l a t i o n P r o p e r t y > < A n n o t a t i o n s > < A n n o t a t i o n > < N a m e > T y p e < / N a m e > < V a l u e > U s e r < / V a l u e > < / A n n o t a t i o n > < A n n o t a t i o n > < N a m e > I s P r i v a t e < / N a m e > < V a l u e > F a l s e < / V a l u e > < / A n n o t a t i o n > < A n n o t a t i o n > < N a m e > F o r m a t < / N a m e > < V a l u e > < F o r m a t   F o r m a t = " P e r c e n t a g e "   T h o u s a n d S e p a r a t o r = " T r u e "   x m l n s = " "   / > < / V a l u e > < / A n n o t a t i o n > < / A n n o t a t i o n s > < C a l c u l a t i o n R e f e r e n c e > [ A l l o c   A c t u a l   % ] < / C a l c u l a t i o n R e f e r e n c e > < C a l c u l a t i o n T y p e > M e m b e r < / C a l c u l a t i o n T y p e > < D e s c r i p t i o n > A l l o c a t i o n   A c t u a l   % < / D e s c r i p t i o n > < F o r m a t S t r i n g > ' # , 0 % ; - # , 0 % ; # , 0 % ' < / F o r m a t S t r i n g > < / C a l c u l a t i o n P r o p e r t y > < C a l c u l a t i o n P r o p e r t y > < A n n o t a t i o n s > < A n n o t a t i o n > < N a m e > T y p e < / N a m e > < V a l u e > U s e r < / V a l u e > < / A n n o t a t i o n > < A n n o t a t i o n > < N a m e > I s P r i v a t e < / N a m e > < V a l u e > F a l s e < / V a l u e > < / A n n o t a t i o n > < A n n o t a t i o n > < N a m e > F o r m a t < / N a m e > < V a l u e > < F o r m a t   F o r m a t = " P e r c e n t a g e "   T h o u s a n d S e p a r a t o r = " T r u e "   x m l n s = " "   / > < / V a l u e > < / A n n o t a t i o n > < / A n n o t a t i o n s > < C a l c u l a t i o n R e f e r e n c e > [ A l l o c   T a r g e t   % ] < / 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 [ A l l o c   T a r g e t ] < / 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 [ A l l o c   D e l t a ] < / C a l c u l a t i o n R e f e r e n c e > < C a l c u l a t i o n T y p e > M e m b e r < / C a l c u l a t i o n T y p e > < F o r m a t S t r i n g > ' # , 0 ' < / F o r m a t S t r i n g > < / C a l c u l a t i o n P r o p e r t y > < C a l c u l a t i o n P r o p e r t y > < A n n o t a t i o n s > < A n n o t a t i o n > < N a m e > T y p e < / N a m e > < V a l u e > U s e r < / V a l u e > < / A n n o t a t i o n > < A n n o t a t i o n > < N a m e > I s P r i v a t e < / N a m e > < V a l u e > F a l s e < / V a l u e > < / A n n o t a t i o n > < A n n o t a t i o n > < N a m e > F o r m a t < / N a m e > < V a l u e > < F o r m a t   F o r m a t = " G e n e r a l "   x m l n s = " "   / > < / V a l u e > < / A n n o t a t i o n > < / A n n o t a t i o n s > < C a l c u l a t i o n R e f e r e n c e > [ T r a n s   E x c h   R a t e   R e p o r t e d ] < / C a l c u l a t i o n R e f e r e n c e > < C a l c u l a t i o n T y p e > M e m b e r < / C a l c u l a t i o n T y p e > < F o r m a t S t r i n g > ' ' < / F o r m a t S t r i n g > < / C a l c u l a t i o n P r o p e r t y > < C a l c u l a t i o n P r o p e r t y > < A n n o t a t i o n s > < A n n o t a t i o n > < N a m e > T y p e < / N a m e > < V a l u e > U s e r < / V a l u e > < / A n n o t a t i o n > < A n n o t a t i o n > < N a m e > I s P r i v a t e < / N a m e > < V a l u e > F a l s e < / V a l u e > < / A n n o t a t i o n > < A n n o t a t i o n > < N a m e > F o r m a t < / N a m e > < V a l u e > < F o r m a t   F o r m a t = " P e r c e n t a g e "   T h o u s a n d S e p a r a t o r = " T r u e "   x m l n s = " "   / > < / V a l u e > < / A n n o t a t i o n > < / A n n o t a t i o n s > < C a l c u l a t i o n R e f e r e n c e > [ A n n l z d   R o R ] < / C a l c u l a t i o n R e f e r e n c e > < C a l c u l a t i o n T y p e > M e m b e r < / C a l c u l a t i o n T y p e > < D e s c r i p t i o n > A n n u a l i z e d   R a t e   o f   R e t u r n .   C a l c u l a t e d   s i m i l a r   t o   E x c e l   X I R R   f u n c t i o n . < / D e s c r i p t i o n > < F o r m a t S t r i n g > ' # , 0 % ; - # , 0 % ; # , 0 % ' 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 [ C o m p a r e   T o   V a l u e ] < / C a l c u l a t i o n R e f e r e n c e > < C a l c u l a t i o n T y p e > M e m b e r < / C a l c u l a t i o n T y p e > < F o r m a t S t r i n g > ' # , 0 ' 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 C a p i t a l   G a i n ] < / 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 C o s t   B a s i s ] < / 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 A m n t ] 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 [ T r a n s   T o t a l   A m n t ] < / C a l c u l a t i o n R e f e r e n c e > < C a l c u l a t i o n T y p e > M e m b e r < / C a l c u l a t i o n T y p e > < F o r m a t S t r i n g > ' # , 0 . 0 0 ' 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 [ E x c h   R a t e   I m p a c t   % ] < / 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 [ P r o f i t   % ] < / 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 [ F e e s ] < / 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 [ D i v i d e n d   % ] < / 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 [ W i t h h o l d i n g   T a x   P a i d ] < / C a l c u l a t i o n R e f e r e n c e > < C a l c u l a t i o n T y p e > M e m b e r < / C a l c u l a t i o n T y p e > < F o r m a t S t r i n g > ' # , 0 . 0 0 ' 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 [ D i v i d e n d   %   ( t o   C o s t   B a s i s   V a l u e ) ] < / 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 [ M a r k e t   I n d e x   %   W e i g h t e d ] < / 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 [ E x p d   R e t u r n   %   ( A l l o c ) ] < / 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 [ P r o f i t   %   o f   O v e r a l l ] < / 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 [ E x p d   R e t u r n   %   ( T M T R ) ] < / C a l c u l a t i o n R e f e r e n c e > < C a l c u l a t i o n T y p e > M e m b e r < / C a l c u l a t i o n T y p e > < F o r m a t S t r i n g > ' # , 0 . 0 0 % ; - # , 0 . 0 0 % ; # , 0 . 0 0 % ' < / F o r m a t S t r i n g > < / C a l c u l a t i o n P r o p e r t y > < C a l c u l a t i o n P r o p e r t y > < A n n o t a t i o n s > < A n n o t a t i o n > < N a m e > T y p e < / N a m e > < V a l u e > U s e r < / V a l u e > < / A n n o t a t i o n > < A n n o t a t i o n > < N a m e > I s P r i v a t e < / N a m e > < V a l u e > F a l s e < / V a l u e > < / A n n o t a t i o n > < A n n o t a t i o n > < N a m e > F o r m a t < / N a m e > < V a l u e > < F o r m a t   F o r m a t = " D a t e T i m e C u s t o m "   x m l n s = " " > < D a t e T i m e s > < D a t e T i m e   L C I D = " 1 0 3 3 "   G r o u p = " S h o r t D a t e "   F o r m a t S t r i n g = " y y y y - M M - d d "   / > < D a t e T i m e   L C I D = " 4 1 0 5 "   G r o u p = " S h o r t D a t e "   F o r m a t S t r i n g = " y y y y - M M - d d "   / > < / D a t e T i m e s > < / F o r m a t > < / V a l u e > < / A n n o t a t i o n > < / A n n o t a t i o n s > < C a l c u l a t i o n R e f e r e n c e > [ M a x   Q u o t e   D a t e ] < / C a l c u l a t i o n R e f e r e n c e > < C a l c u l a t i o n T y p e > M e m b e r < / C a l c u l a t i o n T y p e > < F o r m a t S t r i n g > ' y y y y - M M - d d ' < / F o r m a t S t r i n g > < / C a l c u l a t i o n P r o p e r t y > < C a l c u l a t i o n P r o p e r t y > < A n n o t a t i o n s > < A n n o t a t i o n > < N a m e > T y p e < / N a m e > < V a l u e > U s e r < / V a l u e > < / A n n o t a t i o n > < A n n o t a t i o n > < N a m e > I s P r i v a t e < / N a m e > < V a l u e > F a l s e < / V a l u e > < / A n n o t a t i o n > < A n n o t a t i o n > < N a m e > F o r m a t < / N a m e > < V a l u e > < F o r m a t   F o r m a t = " D a t e T i m e C u s t o m "   x m l n s = " " > < D a t e T i m e s > < D a t e T i m e   L C I D = " 1 0 3 3 "   G r o u p = " S h o r t D a t e "   F o r m a t S t r i n g = " y y y y - M M - d d "   / > < D a t e T i m e   L C I D = " 4 1 0 5 "   G r o u p = " S h o r t D a t e "   F o r m a t S t r i n g = " y y y y - M M - d d "   / > < / D a t e T i m e s > < / F o r m a t > < / V a l u e > < / A n n o t a t i o n > < / A n n o t a t i o n s > < C a l c u l a t i o n R e f e r e n c e > [ M a x   C u r r C o n v   D a t e ] < / C a l c u l a t i o n R e f e r e n c e > < C a l c u l a t i o n T y p e > M e m b e r < / C a l c u l a t i o n T y p e > < F o r m a t S t r i n g > ' y y y y - M M - d d ' < / 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 [ C a p i t a l   G a i n   F o r   C a s h ] < / 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 [ D i f f   P r o f i t   v s   E x p d   % ] < / 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 [ P o r f o l i o   % ] < / C a l c u l a t i o n R e f e r e n c e > < C a l c u l a t i o n T y p e > M e m b e r < / C a l c u l a t i o n T y p e > < F o r m a t S t r i n g > ' # , 0 . 0 0 % ; - # , 0 . 0 0 % ; # , 0 . 0 0 % ' < / F o r m a t S t r i n g > < / C a l c u l a t i o n P r o p e r t y > < C a l c u l a t i o n P r o p e r t y > < A n n o t a t i o n s > < A n n o t a t i o n > < N a m e > T y p e < / N a m e > < V a l u e > U s e r < / V a l u e > < / A n n o t a t i o n > < A n n o t a t i o n > < N a m e > I s P r i v a t e < / N a m e > < V a l u e > F a l s e < / V a l u e > < / A n n o t a t i o n > < A n n o t a t i o n > < N a m e > F o r m a t < / N a m e > < V a l u e > < F o r m a t   F o r m a t = " N u m b e r D e c i m a l "   T h o u s a n d S e p a r a t o r = " T r u e "   x m l n s = " "   / > < / V a l u e > < / A n n o t a t i o n > < / A n n o t a t i o n s > < C a l c u l a t i o n R e f e r e n c e > [ P r o f i t   t o   D a t e ] < / C a l c u l a t i o n R e f e r e n c e > < C a l c u l a t i o n T y p e > M e m b e r < / C a l c u l a t i o n T y p e > < F o r m a t S t r i n g > ' # , 0 ' 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 [ T e s t 1 ] < / 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x m l n s = " "   / > < / V a l u e > < / A n n o t a t i o n > < / A n n o t a t i o n s > < C a l c u l a t i o n R e f e r e n c e > [ D i v i d e n d   %   T T M ] < / C a l c u l a t i o n R e f e r e n c e > < C a l c u l a t i o n T y p e > M e m b e r < / C a l c u l a t i o n T y p e > < F o r m a t S t r i n g > ' 0 . 0 0 % ; - 0 . 0 0 % ; 0 . 0 0 % ' < / F o r m a t S t r i n g > < / C a l c u l a t i o n P r o p e r t y > < C a l c u l a t i o n P r o p e r t y > < A n n o t a t i o n s > < A n n o t a t i o n > < N a m e > T y p e < / N a m e > < V a l u e > U s e r < / V a l u e > < / A n n o t a t i o n > < A n n o t a t i o n > < N a m e > I s P r i v a t e < / N a m e > < V a l u e > F a l s e < / V a l u e > < / A n n o t a t i o n > < A n n o t a t i o n > < N a m e > F o r m a t < / N a m e > < V a l u e > < F o r m a t   F o r m a t = " P e r c e n t a g e "   A c c u r a c y = " 2 "   T h o u s a n d S e p a r a t o r = " T r u e "   x m l n s = " "   / > < / V a l u e > < / A n n o t a t i o n > < / A n n o t a t i o n s > < C a l c u l a t i o n R e f e r e n c e > [ D i v i d e n d   %   P r e v Y r ] < / C a l c u l a t i o n R e f e r e n c e > < C a l c u l a t i o n T y p e > M e m b e r < / C a l c u l a t i o n T y p e > < F o r m a t S t r i n g > ' # , 0 . 0 0 % ; - # , 0 . 0 0 % ; # , 0 . 0 0 % ' 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 5 b 0 d 0 c f c - 8 0 8 e - 4 d 7 b - 9 6 a b - 3 f e 9 c f 3 3 f 6 4 c < / I D > < N a m e > C u r r e n c y C o n v < / N a m e > < A n n o t a t i o n s > < A n n o t a t i o n > < N a m e > C o n n e c t i o n E d i t U I S o u r c e < / N a m e > < V a l u e > T e x t $ * $ F i l e P a t h = C : \ V i d a s S v a r b u \ D r o p b o x \ P o r t f o l i o S l i c e r \ P S D a t a E x t r a c t \ P S D a t a \ C u r r e n c y C o n v . c s v $ * $ < / V a l u e > < / A n n o t a t i o n > < / A n n o t a t i o n s > < C o n n e c t i o n S t r i n g > P r o v i d e r = M i c r o s o f t . A C E . O L E D B . 1 2 . 0 ; D a t a   S o u r c e = C : \ V i d a s S v a r b u \ D r o p b o x \ P o r t f o l i o S l i c e r \ P S D a t a E x t r a c t \ P S D a t a ; P e r s i s t   S e c u r i t y   I n f o = f a l s e ; E x t e n d e d   P r o p e r t i e s = " T e x t ; H D R = Y e s ; F M T = T a b D e l i m i t e d " ; J e t   O L E D B : R e g i s t r y   P a t h = S o f t w a r e \ P o w e r P i v o t \ T a b D e l i m i t e d < / C o n n e c t i o n S t r i n g > < I m p e r s o n a t i o n I n f o > < I m p e r s o n a t i o n M o d e > I m p e r s o n a t e C u r r e n t U s e r < / I m p e r s o n a t i o n M o d e > < / I m p e r s o n a t i o n I n f o > < T i m e o u t > P T 0 S < / T i m e o u t > < / D a t a S o u r c e > < D a t a S o u r c e   x s i : t y p e = " R e l a t i o n a l D a t a S o u r c e " > < I D > b 1 9 a d a 5 d - 9 b 2 d - 4 4 9 b - a 8 a e - 0 b c 7 4 0 f 2 a 5 8 b < / I D > < N a m e > D a t e s < / N a m e > < A n n o t a t i o n s > < A n n o t a t i o n > < N a m e > C o n n e c t i o n E d i t U I S o u r c e < / N a m e > < V a l u e > T e x t $ * $ F i l e P a t h = C : \ V i d a s S v a r b u \ D r o p b o x \ P o r t f o l i o S l i c e r \ P S D a t a E x t r a c t \ P S D a t a \ D a t e s . c s v $ * $ < / V a l u e > < / A n n o t a t i o n > < / A n n o t a t i o n s > < C o n n e c t i o n S t r i n g > P r o v i d e r = M i c r o s o f t . A C E . O L E D B . 1 2 . 0 ; D a t a   S o u r c e = C : \ V i d a s S v a r b u \ D r o p b o x \ P o r t f o l i o S l i c e r \ P S D a t a E x t r a c t \ P S D a t a ; P e r s i s t   S e c u r i t y   I n f o = f a l s e ; E x t e n d e d   P r o p e r t i e s = " T e x t ; H D R = Y e s ; F M T = C S V D e l i m i t e d " ; J e t   O L E D B : R e g i s t r y   P a t h = S o f t w a r e \ P o w e r P i v o t \ < / C o n n e c t i o n S t r i n g > < I m p e r s o n a t i o n I n f o > < I m p e r s o n a t i o n M o d e > I m p e r s o n a t e C u r r e n t U s e r < / I m p e r s o n a t i o n M o d e > < / I m p e r s o n a t i o n I n f o > < T i m e o u t > P T 0 S < / T i m e o u t > < / D a t a S o u r c e > < D a t a S o u r c e   x s i : t y p e = " R e l a t i o n a l D a t a S o u r c e " > < I D > e a 8 3 b 2 8 e - 0 6 8 a - 4 f 1 e - 8 1 8 6 - 7 4 1 7 a 8 9 c b c 3 2 < / I D > < N a m e > Q u o t e s < / N a m e > < A n n o t a t i o n s > < A n n o t a t i o n > < N a m e > C o n n e c t i o n E d i t U I S o u r c e < / N a m e > < V a l u e > T e x t $ * $ F i l e P a t h = C : \ V i d a s S v a r b u \ D r o p b o x \ P o r t f o l i o S l i c e r \ P S D a t a E x t r a c t \ P S D a t a \ Q u o t e s . c s v $ * $ < / V a l u e > < / A n n o t a t i o n > < / A n n o t a t i o n s > < C o n n e c t i o n S t r i n g > P r o v i d e r = M i c r o s o f t . A C E . O L E D B . 1 2 . 0 ; D a t a   S o u r c e = C : \ V i d a s S v a r b u \ D r o p b o x \ P o r t f o l i o S l i c e r \ P S D a t a E x t r a c t \ P S D a t a ; P e r s i s t   S e c u r i t y   I n f o = f a l s e ; E x t e n d e d   P r o p e r t i e s = " T e x t ; H D R = Y e s ; F M T = T a b D e l i m i t e d " ; J e t   O L E D B : R e g i s t r y   P a t h = S o f t w a r e \ P o w e r P i v o t \ T a b D e l i m i t e d < / C o n n e c t i o n S t r i n g > < I m p e r s o n a t i o n I n f o > < I m p e r s o n a t i o n M o d e > I m p e r s o n a t e C u r r e n t U s e r < / I m p e r s o n a t i o n M o d e > < / I m p e r s o n a t i o n I n f o > < T i m e o u t > P T 0 S < / T i m e o u t > < / D a t a S o u r c e > < D a t a S o u r c e   x s i : t y p e = " R e l a t i o n a l D a t a S o u r c e " > < I D > b b a 4 3 3 d 8 - 3 7 8 e - 4 b 5 0 - 9 0 0 f - c 1 f 8 3 8 7 f 9 5 2 c < / I D > < N a m e > D i v i d e n d s < / N a m e > < A n n o t a t i o n s > < A n n o t a t i o n > < N a m e > C o n n e c t i o n E d i t U I S o u r c e < / N a m e > < V a l u e > T e x t $ * $ F i l e P a t h = C : \ V i d a s S v a r b u \ D r o p b o x \ P o r t f o l i o S l i c e r \ P S D a t a E x t r a c t \ P S D a t a \ D i v i d e n d s . c s v $ * $ < / V a l u e > < / A n n o t a t i o n > < / A n n o t a t i o n s > < C o n n e c t i o n S t r i n g > P r o v i d e r = M i c r o s o f t . A C E . O L E D B . 1 2 . 0 ; D a t a   S o u r c e = C : \ V i d a s S v a r b u \ D r o p b o x \ P o r t f o l i o S l i c e r \ P S D a t a E x t r a c t \ P S D a t a ; P e r s i s t   S e c u r i t y   I n f o = f a l s e ; E x t e n d e d   P r o p e r t i e s = " T e x t ; H D R = Y e s ; F M T = T a b D e l i m i t e d " ; J e t   O L E D B : R e g i s t r y   P a t h = S o f t w a r e \ P o w e r P i v o t \ T a b D e l i m i t e d < / C o n n e c t i o n S t r i n g > < I m p e r s o n a t i o n I n f o > < I m p e r s o n a t i o n M o d e > I m p e r s o n a t e C u r r e n t U s e r < / I m p e r s o n a t i o n M o d e > < / I m p e r s o n a t i o n I n f o > < T i m e o u t > P T 0 S < / T i m e o u t > < / D a t a S o u r c e > < / D a t a S o u r c e s > < D a t a S o u r c e V i e w s > < D a t a S o u r c e V i e w > < I D > S a n d b o x < / I D > < N a m e > S a n d b o x < / N a m e > < D a t a S o u r c e I D > 5 b 0 d 0 c f c - 8 0 8 e - 4 d 7 b - 9 6 a b - 3 f e 9 c f 3 3 f 6 4 c < / 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C u r r e n c y C o n v _ 7 c 0 2 3 0 c e - 2 c 6 a - 4 d b a - 8 7 e b - f 1 4 7 1 5 c 3 7 1 9 7 "   m s d a t a : L o c a l e = " "   m s p r o p : I s L o g i c a l = " T r u e "   m s p r o p : Q u e r y D e f i n i t i o n = "           S E L E C T   [ C u r r e n c y C o n v # c s v ] . *       F R O M   [ C u r r e n c y C o n v # c s v ]   "   m s p r o p : F r i e n d l y N a m e = " C u r r e n c y C o n v "   m s p r o p : D e s c r i p t i o n = " C u r r e n c y C o n v "   m s p r o p : D b T a b l e N a m e = " C u r r e n c y C o n v # c s v "   m s p r o p : T a b l e T y p e = " V i e w " > < x s : c o m p l e x T y p e > < x s : s e q u e n c e > < x s : e l e m e n t   n a m e = " C u r r e n c y F r o m "   m s p r o p : F r i e n d l y N a m e = " C u r r e n c y F r o m "   m s p r o p : D b C o l u m n N a m e = " C u r r e n c y F r o m "   m i n O c c u r s = " 0 " > < x s : s i m p l e T y p e > < x s : r e s t r i c t i o n   b a s e = " x s : s t r i n g " > < x s : m a x L e n g t h   v a l u e = " 1 3 1 0 7 2 "   / > < / x s : r e s t r i c t i o n > < / x s : s i m p l e T y p e > < / x s : e l e m e n t > < x s : e l e m e n t   n a m e = " C u r r e n c y T o "   m s p r o p : F r i e n d l y N a m e = " C u r r e n c y T o "   m s p r o p : D b C o l u m n N a m e = " C u r r e n c y T o "   m i n O c c u r s = " 0 " > < x s : s i m p l e T y p e > < x s : r e s t r i c t i o n   b a s e = " x s : s t r i n g " > < x s : m a x L e n g t h   v a l u e = " 1 3 1 0 7 2 "   / > < / x s : r e s t r i c t i o n > < / x s : s i m p l e T y p e > < / x s : e l e m e n t > < x s : e l e m e n t   n a m e = " E x c h R a t e "   m s p r o p : F r i e n d l y N a m e = " E x c h R a t e "   m s p r o p : D b C o l u m n N a m e = " E x c h R a t e "   m i n O c c u r s = " 0 " > < x s : s i m p l e T y p e > < x s : r e s t r i c t i o n   b a s e = " x s : s t r i n g " > < x s : m a x L e n g t h   v a l u e = " 1 3 1 0 7 2 "   / > < / x s : r e s t r i c t i o n > < / x s : s i m p l e T y p e > < / x s : e l e m e n t > < x s : e l e m e n t   n a m e = " D a t e "   m s p r o p : F r i e n d l y N a m e = " D a t e "   m i n O c c u r s = " 0 " > < x s : s i m p l e T y p e > < x s : r e s t r i c t i o n   b a s e = " x s : s t r i n g " > < x s : m a x L e n g t h   v a l u e = " 1 3 1 0 7 2 "   / > < / x s : r e s t r i c t i o n > < / x s : s i m p l e T y p e > < / x s : e l e m e n t > < / x s : s e q u e n c e > < / x s : c o m p l e x T y p e > < / x s : e l e m e n t > < x s : e l e m e n t   n a m e = " D a t e s _ 8 a 8 f 1 5 e 7 - 7 a 5 1 - 4 c 5 c - b 6 5 7 - a f 2 6 6 f 2 0 6 a 1 1 "   m s d a t a : L o c a l e = " "   m s p r o p : D a t a S o u r c e I D = " b 1 9 a d a 5 d - 9 b 2 d - 4 4 9 b - a 8 a e - 0 b c 7 4 0 f 2 a 5 8 b "   m s p r o p : I s L o g i c a l = " T r u e "   m s p r o p : Q u e r y D e f i n i t i o n = "           S E L E C T   [ D a t e s # c s v ] . *       F R O M   [ D a t e s # c s v ]   "   m s p r o p : F r i e n d l y N a m e = " D a t e s "   m s p r o p : D e s c r i p t i o n = " D a t e s "   m s p r o p : D b T a b l e N a m e = " D a t e s # c s v "   m s p r o p : T a b l e T y p e = " V i e w " > < x s : c o m p l e x T y p e > < x s : s e q u e n c e > < x s : e l e m e n t   n a m e = " D a t e "   m s p r o p : F r i e n d l y N a m e = " D a t e "   m s p r o p : D b C o l u m n N a m e = " D a t e "   t y p e = " x s : d a t e T i m e "   m i n O c c u r s = " 0 "   / > < / x s : s e q u e n c e > < / x s : c o m p l e x T y p e > < / x s : e l e m e n t > < x s : e l e m e n t   n a m e = " Q u o t e s _ e b a 1 5 2 1 1 - 9 b 9 c - 4 4 7 6 - 8 9 1 9 - 5 7 8 b 8 3 c b c b f e "   m s d a t a : L o c a l e = " "   m s p r o p : D a t a S o u r c e I D = " e a 8 3 b 2 8 e - 0 6 8 a - 4 f 1 e - 8 1 8 6 - 7 4 1 7 a 8 9 c b c 3 2 "   m s p r o p : I s L o g i c a l = " T r u e "   m s p r o p : Q u e r y D e f i n i t i o n = "           S E L E C T   [ Q u o t e s # c s v ] . *       F R O M   [ Q u o t e s # c s v ]   "   m s p r o p : F r i e n d l y N a m e = " Q u o t e s "   m s p r o p : D e s c r i p t i o n = " Q u o t e s "   m s p r o p : D b T a b l e N a m e = " Q u o t e s # c s v "   m s p r o p : T a b l e T y p e = " V i e w " > < x s : c o m p l e x T y p e > < x s : s e q u e n c e > < x s : e l e m e n t   n a m e = " S y m b o l "   m s p r o p : F r i e n d l y N a m e = " S y m b o l "   m s p r o p : D b C o l u m n N a m e = " S y m b o l "   m i n O c c u r s = " 0 " > < x s : s i m p l e T y p e > < x s : r e s t r i c t i o n   b a s e = " x s : s t r i n g " > < x s : m a x L e n g t h   v a l u e = " 1 3 1 0 7 2 "   / > < / x s : r e s t r i c t i o n > < / x s : s i m p l e T y p e > < / x s : e l e m e n t > < x s : e l e m e n t   n a m e = " D a t e "   m s p r o p : F r i e n d l y N a m e = " D a t e "   m s p r o p : D b C o l u m n N a m e = " D a t e "   m i n O c c u r s = " 0 " > < x s : s i m p l e T y p e > < x s : r e s t r i c t i o n   b a s e = " x s : s t r i n g " > < x s : m a x L e n g t h   v a l u e = " 1 3 1 0 7 2 "   / > < / x s : r e s t r i c t i o n > < / x s : s i m p l e T y p e > < / x s : e l e m e n t > < x s : e l e m e n t   n a m e = " C l o s e "   m s p r o p : F r i e n d l y N a m e = " C l o s e "   m i n O c c u r s = " 0 " > < x s : s i m p l e T y p e > < x s : r e s t r i c t i o n   b a s e = " x s : s t r i n g " > < x s : m a x L e n g t h   v a l u e = " 1 3 1 0 7 2 "   / > < / x s : r e s t r i c t i o n > < / x s : s i m p l e T y p e > < / x s : e l e m e n t > < / x s : s e q u e n c e > < / x s : c o m p l e x T y p e > < / x s : e l e m e n t > < x s : e l e m e n t   n a m e = " D i v i d e n d s _ 5 8 1 2 a f b 2 - 7 a 8 d - 4 3 1 6 - a c e b - f e 0 b 4 a f 9 3 2 a b "   m s d a t a : L o c a l e = " "   m s p r o p : D a t a S o u r c e I D = " b b a 4 3 3 d 8 - 3 7 8 e - 4 b 5 0 - 9 0 0 f - c 1 f 8 3 8 7 f 9 5 2 c "   m s p r o p : I s L o g i c a l = " T r u e "   m s p r o p : Q u e r y D e f i n i t i o n = "           S E L E C T   [ D i v i d e n d s # c s v ] . *       F R O M   [ D i v i d e n d s # c s v ]   "   m s p r o p : F r i e n d l y N a m e = " D i v i d e n d s "   m s p r o p : D e s c r i p t i o n = " D i v i d e n d s "   m s p r o p : D b T a b l e N a m e = " D i v i d e n d s # c s v "   m s p r o p : T a b l e T y p e = " V i e w " > < x s : c o m p l e x T y p e > < x s : s e q u e n c e > < x s : e l e m e n t   n a m e = " S y m b o l "   m s p r o p : F r i e n d l y N a m e = " S y m b o l "   m s p r o p : D b C o l u m n N a m e = " S y m b o l "   m i n O c c u r s = " 0 " > < x s : s i m p l e T y p e > < x s : r e s t r i c t i o n   b a s e = " x s : s t r i n g " > < x s : m a x L e n g t h   v a l u e = " 1 3 1 0 7 2 "   / > < / x s : r e s t r i c t i o n > < / x s : s i m p l e T y p e > < / x s : e l e m e n t > < x s : e l e m e n t   n a m e = " P a y D a t e "   m s p r o p : F r i e n d l y N a m e = " P a y D a t e "   m s p r o p : D b C o l u m n N a m e = " P a y D a t e "   m i n O c c u r s = " 0 " > < x s : s i m p l e T y p e > < x s : r e s t r i c t i o n   b a s e = " x s : s t r i n g " > < x s : m a x L e n g t h   v a l u e = " 1 3 1 0 7 2 "   / > < / x s : r e s t r i c t i o n > < / x s : s i m p l e T y p e > < / x s : e l e m e n t > < x s : e l e m e n t   n a m e = " D i v i d e n d P e r S h a r e "   m s p r o p : F r i e n d l y N a m e = " D i v i d e n d P e r S h a r e "   m s p r o p : D b C o l u m n N a m e = " D i v i d e n d P e r S h a r e "   m i n O c c u r s = " 0 " > < x s : s i m p l e T y p e > < x s : r e s t r i c t i o n   b a s e = " x s : s t r i n g " > < x s : m a x L e n g t h   v a l u e = " 1 3 1 0 7 2 "   / > < / x s : r e s t r i c t i o n > < / x s : s i m p l e T y p e > < / x s : e l e m e n t > < / x s : s e q u e n c e > < / x s : c o m p l e x T y p e > < / x s : e l e m e n t > < / x s : c h o i c e > < / x s : c o m p l e x T y p e > < / x s : e l e m e n t > < / x s : s c h e m a > < N e w D a t a S e t   x m l n s = " "   / > < / S c h e m a > < / D a t a S o u r c e V i e w > < / D a t a S o u r c e V i e w s > < / D a t a b a s e > < / O b j e c t D e f i n i t i o n > < / C r e a t e > ] ] > < / C u s t o m C o n t e n t > < / G e m i n i > 
</file>

<file path=customXml/item73.xml>��< ? x m l   v e r s i o n = " 1 . 0 "   e n c o d i n g = " U T F - 1 6 " ? > < G e m i n i   x m l n s = " h t t p : / / g e m i n i / p i v o t c u s t o m i z a t i o n / 8 3 5 f d 9 e 4 - f d 7 4 - 4 2 e 8 - a 7 b 8 - 6 7 4 f 5 8 f f a 4 9 c " > < 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 T r u e 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 T r u e 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 T 1 1 3 5 < / S l i c e r S h e e t N a m e > < S A H o s t H a s h > 1 0 3 7 5 8 1 2 3 3 < / S A H o s t H a s h > < G e m i n i F i e l d L i s t V i s i b l e > T r u e < / G e m i n i F i e l d L i s t V i s i b l e > < / S e t t i n g s > ] ] > < / C u s t o m C o n t e n t > < / G e m i n i > 
</file>

<file path=customXml/item74.xml>��< ? x m l   v e r s i o n = " 1 . 0 "   e n c o d i n g = " U T F - 1 6 " ? > < G e m i n i   x m l n s = " h t t p : / / g e m i n i / p i v o t c u s t o m i z a t i o n / b 6 1 1 6 9 5 2 - 3 a 5 9 - 4 9 2 2 - a c a 9 - a d e 9 4 e d 4 c 5 c 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D i s p l a y N a m e > < V i s i b l e > T r u e 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 Y e a r l y < / S l i c e r S h e e t N a m e > < S A H o s t H a s h > 1 2 3 9 0 3 4 8 5 3 < / S A H o s t H a s h > < G e m i n i F i e l d L i s t V i s i b l e > T r u e < / G e m i n i F i e l d L i s t V i s i b l e > < / S e t t i n g s > ] ] > < / C u s t o m C o n t e n t > < / G e m i n i > 
</file>

<file path=customXml/item75.xml>��< ? x m l   v e r s i o n = " 1 . 0 "   e n c o d i n g = " U T F - 1 6 " ? > < G e m i n i   x m l n s = " h t t p : / / g e m i n i / p i v o t c u s t o m i z a t i o n / 4 5 a e d 1 0 b - 1 f e f - 4 c 6 a - 8 8 1 e - 1 c d d f 1 3 4 3 0 7 9 " > < 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 A l l o c   T a r g e t < / M e a s u r e N a m e > < D i s p l a y N a m e > A l l o c   T a r g e t < / D i s p l a y N a m e > < V i s i b l e > F a l s e < / V i s i b l e > < / i t e m > < i t e m > < M e a s u r e N a m e > A l l o c   D e l t a < / M e a s u r e N a m e > < D i s p l a y N a m e > A l l o c   D e l t a < / 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 T r u e 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 T e s t 1 < / M e a s u r e N a m e > < D i s p l a y N a m e > T e s t 1 < / D i s p l a y N a m e > < V i s i b l e > F a l s e < / V i s i b l e > < / i t e m > < i t e m > < M e a s u r e N a m e > D i f f   P r o f i t   v s   E x p d   % < / M e a s u r e N a m e > < D i s p l a y N a m e > D i f f   P r o f i t   v s   E x p d   % < / D i s p l a y N a m e > < V i s i b l e > F a l s e < / V i s i b l e > < / i t e m > < / C a l c u l a t e d F i e l d s > < H S l i c e r s S h a p e > 0 ; 0 ; 0 ; 0 < / H S l i c e r s S h a p e > < V S l i c e r s S h a p e > 0 ; 0 ; 0 ; 0 < / V S l i c e r s S h a p e > < S l i c e r S h e e t N a m e > S h e e t 1 < / S l i c e r S h e e t N a m e > < S A H o s t H a s h > 1 9 2 5 1 1 9 8 9 2 < / S A H o s t H a s h > < G e m i n i F i e l d L i s t V i s i b l e > T r u e < / G e m i n i F i e l d L i s t V i s i b l e > < / S e t t i n g s > ] ] > < / C u s t o m C o n t e n t > < / G e m i n i > 
</file>

<file path=customXml/item76.xml>��< ? x m l   v e r s i o n = " 1 . 0 "   e n c o d i n g = " U T F - 1 6 " ? > < G e m i n i   x m l n s = " h t t p : / / g e m i n i / p i v o t c u s t o m i z a t i o n / 5 c 1 9 8 a 5 7 - 7 0 9 d - 4 4 9 e - 8 1 a 4 - 5 3 a e f e 8 b c 7 8 7 " > < 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 D a s h b o a r d < / S l i c e r S h e e t N a m e > < S A H o s t H a s h > 8 4 1 6 9 1 9 0 5 < / S A H o s t H a s h > < G e m i n i F i e l d L i s t V i s i b l e > T r u e < / G e m i n i F i e l d L i s t V i s i b l e > < / S e t t i n g s > ] ] > < / C u s t o m C o n t e n t > < / G e m i n i > 
</file>

<file path=customXml/item77.xml>��< ? x m l   v e r s i o n = " 1 . 0 "   e n c o d i n g = " U T F - 1 6 " ? > < G e m i n i   x m l n s = " h t t p : / / g e m i n i / p i v o t c u s t o m i z a t i o n / 1 9 5 2 3 4 d f - d 3 f e - 4 4 7 9 - 9 a 2 a - 7 4 b c 8 3 6 1 6 7 8 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 T r u e 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 1 4 3 3 3 9 7 5 4 0 < / S A H o s t H a s h > < G e m i n i F i e l d L i s t V i s i b l e > T r u e < / G e m i n i F i e l d L i s t V i s i b l e > < / S e t t i n g s > ] ] > < / C u s t o m C o n t e n t > < / G e m i n i > 
</file>

<file path=customXml/item78.xml>��< ? x m l   v e r s i o n = " 1 . 0 "   e n c o d i n g = " U T F - 1 6 " ? > < G e m i n i   x m l n s = " h t t p : / / g e m i n i / p i v o t c u s t o m i z a t i o n / 3 0 a f 5 e 8 c - f 9 d 8 - 4 8 c 5 - b 1 d a - c 0 f b 4 7 4 f e a 9 0 " > < 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 1 4 3 3 3 9 7 5 4 0 < / S A H o s t H a s h > < G e m i n i F i e l d L i s t V i s i b l e > T r u e < / G e m i n i F i e l d L i s t V i s i b l e > < / S e t t i n g s > ] ] > < / C u s t o m C o n t e n t > < / G e m i n i > 
</file>

<file path=customXml/item79.xml>��< ? x m l   v e r s i o n = " 1 . 0 "   e n c o d i n g = " U T F - 1 6 " ? > < G e m i n i   x m l n s = " h t t p : / / g e m i n i / p i v o t c u s t o m i z a t i o n / 9 5 2 e 3 6 9 a - 2 e e 0 - 4 8 3 8 - a 7 5 e - 2 6 c 4 3 2 5 3 2 f 8 4 " > < C u s t o m C o n t e n t > < ! [ C D A T A [ < ? x m l   v e r s i o n = " 1 . 0 "   e n c o d i n g = " u t f - 1 6 " ? > < S e t t i n g s > < C a l c u l a t e d F i e l d s > < i t e m > < M e a s u r e N a m e > Q t y   H e l d < / M e a s u r e N a m e > < D i s p l a y N a m e > Q t y   H e l d < / D i s p l a y N a m e > < V i s i b l e > T r u e 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 T r u e 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 T r u e 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 T r u e < / V i s i b l e > < / i t e m > < i t e m > < M e a s u r e N a m e > C a p i t a l   G a i n < / M e a s u r e N a m e > < D i s p l a y N a m e > C a p i t a l   G a i n < / D i s p l a y N a m e > < V i s i b l e > T r u e < / V i s i b l e > < / i t e m > < i t e m > < M e a s u r e N a m e > E q u i t y   S t a r t   V a l u e < / M e a s u r e N a m e > < D i s p l a y N a m e > E q u i t y   S t a r t   V a l u e < / D i s p l a y N a m e > < V i s i b l e > F a l s e < / V i s i b l e > < / i t e m > < i t e m > < M e a s u r e N a m e > U n r e a l i z e d   C a p i t a l   G a i n < / M e a s u r e N a m e > < D i s p l a y N a m e > U n r l z d   C a p   G a i n < / D i s p l a y N a m e > < V i s i b l e > T r u e 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 U n r l z d   C a p   G a i n   % < / D i s p l a y N a m e > < V i s i b l e > T r u e < / V i s i b l e > < / i t e m > < i t e m > < M e a s u r e N a m e > D i v i d e n d   % < / M e a s u r e N a m e > < D i s p l a y N a m e > D i v i d e n d   % < / D i s p l a y N a m e > < V i s i b l e > F a l s e < / V i s i b l e > < / i t e m > < i t e m > < M e a s u r e N a m e > M g m t   F e e   % < / M e a s u r e N a m e > < D i s p l a y N a m e > M g m t   F e e   % < / D i s p l a y N a m e > < V i s i b l e > T r u e 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 T r u e < / V i s i b l e > < / i t e m > < i t e m > < M e a s u r e N a m e > A v g   B o o k   V a l u e < / M e a s u r e N a m e > < D i s p l a y N a m e > A v g   B o o k   V a l u e < / D i s p l a y N a m e > < V i s i b l e > T r u e 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 T r u e 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 T r u e < / V i s i b l e > < / i t e m > < i t e m > < M e a s u r e N a m e > P r o f i t   t o   D a t e < / M e a s u r e N a m e > < D i s p l a y N a m e > P r o f i t   t o   D a t e < / D i s p l a y N a m e > < V i s i b l e > F a l s e < / V i s i b l e > < / i t e m > < i t e m > < M e a s u r e N a m e > T e s t 1 < / M e a s u r e N a m e > < D i s p l a y N a m e > T e s t 1 < / D i s p l a y N a m e > < V i s i b l e > F a l s e < / V i s i b l e > < / i t e m > < i t e m > < M e a s u r e N a m e > D i v i d e n d   %   T T M < / M e a s u r e N a m e > < D i s p l a y N a m e > D i v i d e n d   %   T T M < / D i s p l a y N a m e > < V i s i b l e > T r u e < / V i s i b l e > < / i t e m > < i t e m > < M e a s u r e N a m e > D i v i d e n d   %   P r e v Y r < / M e a s u r e N a m e > < D i s p l a y N a m e > D i v i d e n d   %   P r e v Y r < / D i s p l a y N a m e > < V i s i b l e > T r u e < / V i s i b l e > < / i t e m > < / C a l c u l a t e d F i e l d s > < H S l i c e r s S h a p e > 0 ; 0 ; 0 ; 0 < / H S l i c e r s S h a p e > < V S l i c e r s S h a p e > 0 ; 0 ; 0 ; 0 < / V S l i c e r s S h a p e > < S l i c e r S h e e t N a m e > H o l d i n g s < / S l i c e r S h e e t N a m e > < S A H o s t H a s h > 1 1 1 9 5 4 7 2 4 5 < / S A H o s t H a s h > < G e m i n i F i e l d L i s t V i s i b l e > T r u e < / G e m i n i F i e l d L i s t V i s i b l e > < / S e t t i n g s > ] ] > < / C u s t o m C o n t e n t > < / G e m i n i > 
</file>

<file path=customXml/item8.xml>��< ? x m l   v e r s i o n = " 1 . 0 "   e n c o d i n g = " U T F - 1 6 " ? > < G e m i n i   x m l n s = " h t t p : / / g e m i n i / p i v o t c u s t o m i z a t i o n / b a f c 1 d 3 b - a 4 0 f - 4 a 0 a - b 1 5 2 - 2 4 f f a 1 8 d f c d 8 " > < 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 8 6 8 7 2 4 8 4 < / S A H o s t H a s h > < G e m i n i F i e l d L i s t V i s i b l e > T r u e < / G e m i n i F i e l d L i s t V i s i b l e > < / S e t t i n g s > ] ] > < / C u s t o m C o n t e n t > < / G e m i n i > 
</file>

<file path=customXml/item80.xml>��< ? x m l   v e r s i o n = " 1 . 0 "   e n c o d i n g = " U T F - 1 6 " ? > < G e m i n i   x m l n s = " h t t p : / / g e m i n i / p i v o t c u s t o m i z a t i o n / 8 a 8 8 3 4 8 e - 0 5 6 b - 4 0 6 1 - a 0 3 e - d f 8 f 8 6 2 1 2 7 9 e " > < 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l i c e r S h e e t N a m e > < S A H o s t H a s h > 1 5 4 5 7 9 4 2 1 5 < / S A H o s t H a s h > < G e m i n i F i e l d L i s t V i s i b l e > T r u e < / G e m i n i F i e l d L i s t V i s i b l e > < / S e t t i n g s > ] ] > < / C u s t o m C o n t e n t > < / G e m i n i > 
</file>

<file path=customXml/item81.xml>��< ? x m l   v e r s i o n = " 1 . 0 "   e n c o d i n g = " U T F - 1 6 " ? > < G e m i n i   x m l n s = " h t t p : / / g e m i n i / p i v o t c u s t o m i z a t i o n / 5 a 8 e a f 2 5 - b d c d - 4 7 9 d - 8 6 8 e - 7 0 3 4 9 1 9 2 a 9 6 1 " > < 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 F a l s e 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 F a l s e < / V i s i b l e > < / i t e m > < i t e m > < M e a s u r e N a m e > E x p d   R e t u r n   %   ( T M T R ) < / M e a s u r e N a m e > < D i s p l a y N a m e > E x p d   R e t u r n   %   ( T M T R ) < / D i s p l a y N a m e > < V i s i b l e > F a l s e < / V i s i b l e > < / i t e m > < / C a l c u l a t e d F i e l d s > < H S l i c e r s S h a p e > 0 ; 0 ; 0 ; 0 < / H S l i c e r s S h a p e > < V S l i c e r s S h a p e > 0 ; 0 ; 0 ; 0 < / V S l i c e r s S h a p e > < S l i c e r S h e e t N a m e > D a s h b o a r d < / S l i c e r S h e e t N a m e > < S A H o s t H a s h > 1 8 4 2 5 8 4 1 1 < / S A H o s t H a s h > < G e m i n i F i e l d L i s t V i s i b l e > T r u e < / G e m i n i F i e l d L i s t V i s i b l e > < / S e t t i n g s > ] ] > < / C u s t o m C o n t e n t > < / G e m i n i > 
</file>

<file path=customXml/item82.xml>��< ? x m l   v e r s i o n = " 1 . 0 "   e n c o d i n g = " U T F - 1 6 " ? > < G e m i n i   x m l n s = " h t t p : / / g e m i n i / p i v o t c u s t o m i z a t i o n / f 2 a 0 8 1 0 7 - 0 3 1 0 - 4 7 c e - 9 e f e - e 3 0 4 3 d 4 8 b e b f " > < 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l i c e r S h e e t N a m e > < S A H o s t H a s h > 1 5 4 5 7 9 4 2 1 5 < / S A H o s t H a s h > < G e m i n i F i e l d L i s t V i s i b l e > T r u e < / G e m i n i F i e l d L i s t V i s i b l e > < / S e t t i n g s > ] ] > < / C u s t o m C o n t e n t > < / G e m i n i > 
</file>

<file path=customXml/item83.xml>��< ? x m l   v e r s i o n = " 1 . 0 "   e n c o d i n g = " u t f - 1 6 " ? > < W o r k b o o k S t a t e   x m l n s : i = " h t t p : / / w w w . w 3 . o r g / 2 0 0 1 / X M L S c h e m a - i n s t a n c e "   x m l n s = " h t t p : / / s c h e m a s . m i c r o s o f t . c o m / P o w e r B I A d d I n " > < L a s t P r o v i d e d R a n g e N a m e I d > 0 < / L a s t P r o v i d e d R a n g e N a m e I d > < L a s t U s e d G r o u p O b j e c t I d > < / L a s t U s e d G r o u p O b j e c t I d > < T i l e s L i s t > < T i l e s / > < / T i l e s L i s t > < / W o r k b o o k S t a t e > 
</file>

<file path=customXml/item84.xml>��< ? x m l   v e r s i o n = " 1 . 0 "   e n c o d i n g = " U T F - 1 6 " ? > < G e m i n i   x m l n s = " h t t p : / / g e m i n i / p i v o t c u s t o m i z a t i o n / 7 3 f 2 c b c c - 8 6 3 7 - 4 f d 0 - a 9 9 1 - c e 0 e d c e 7 b 2 e 6 " > < 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 T r u e 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 Y e a r l y < / S l i c e r S h e e t N a m e > < S A H o s t H a s h > 8 8 7 6 6 2 9 6 2 < / S A H o s t H a s h > < G e m i n i F i e l d L i s t V i s i b l e > T r u e < / G e m i n i F i e l d L i s t V i s i b l e > < / S e t t i n g s > ] ] > < / C u s t o m C o n t e n t > < / G e m i n i > 
</file>

<file path=customXml/item85.xml>��< ? x m l   v e r s i o n = " 1 . 0 "   e n c o d i n g = " U T F - 1 6 " ? > < G e m i n i   x m l n s = " h t t p : / / g e m i n i / p i v o t c u s t o m i z a t i o n / b 9 f 0 a 0 6 d - 0 4 4 0 - 4 6 6 b - 9 2 9 7 - 3 9 6 c e 7 1 4 4 d 6 e " > < 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 T r u e 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 T r u e 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 A l l o c   I n d e x   R e t u r n   % < / M e a s u r e N a m e > < D i s p l a y N a m e > A l l o c   I n d e x   R e t u r n   % < / D i s p l a y N a m e > < V i s i b l e > F a l s e 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 T r u e < / V i s i b l e > < / i t e m > < / C a l c u l a t e d F i e l d s > < H S l i c e r s S h a p e > 0 ; 0 ; 0 ; 0 < / H S l i c e r s S h a p e > < V S l i c e r s S h a p e > 0 ; 0 ; 0 ; 0 < / V S l i c e r s S h a p e > < S l i c e r S h e e t N a m e > S h e e t 2 < / S l i c e r S h e e t N a m e > < S A H o s t H a s h > 2 8 9 6 9 1 2 0 0 < / S A H o s t H a s h > < G e m i n i F i e l d L i s t V i s i b l e > T r u e < / G e m i n i F i e l d L i s t V i s i b l e > < / S e t t i n g s > ] ] > < / C u s t o m C o n t e n t > < / G e m i n i > 
</file>

<file path=customXml/item86.xml>��< ? x m l   v e r s i o n = " 1 . 0 "   e n c o d i n g = " U T F - 1 6 " ? > < G e m i n i   x m l n s = " h t t p : / / g e m i n i / p i v o t c u s t o m i z a t i o n / 1 0 2 a 0 a d 9 - 2 9 5 3 - 4 5 7 4 - a 7 e 5 - 2 8 a c 1 7 e 7 7 5 f 9 " > < 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 T r u e 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 D i v i d e n d s < / S l i c e r S h e e t N a m e > < S A H o s t H a s h > 2 0 0 2 4 7 1 8 4 8 < / S A H o s t H a s h > < G e m i n i F i e l d L i s t V i s i b l e > T r u e < / G e m i n i F i e l d L i s t V i s i b l e > < / S e t t i n g s > ] ] > < / C u s t o m C o n t e n t > < / G e m i n i > 
</file>

<file path=customXml/item87.xml>��< ? x m l   v e r s i o n = " 1 . 0 "   e n c o d i n g = " U T F - 1 6 " ? > < G e m i n i   x m l n s = " h t t p : / / g e m i n i / p i v o t c u s t o m i z a t i o n / 3 e 4 d 0 e e d - 0 2 d 9 - 4 d 9 5 - a 5 b 1 - 2 7 7 f 2 a 3 5 1 5 9 4 " > < 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 F a l s e < / V i s i b l e > < / i t e m > < i t e m > < M e a s u r e N a m e > D i v i d e n d   %   ( t o   C o s t   B a s i s   V a l u e ) < / M e a s u r e N a m e > < D i s p l a y N a m e > D i v i d e n d   %   ( t o   C o s t   B a s i s   V a l u e ) < / D i s p l a y N a m e > < V i s i b l e > F a l s e < / V i s i b l e > < / i t e m > < i t e m > < M e a s u r e N a m e > M a r k e t   I n d e x   %   W e i g h t e d < / M e a s u r e N a m e > < D i s p l a y N a m e > M a r k e t   I n d e x   %   W e i g h t e d < / D i s p l a y N a m e > < V i s i b l e > F a l s e < / V i s i b l e > < / i t e m > < i t e m > < M e a s u r e N a m e > E x p d   R e t u r n   %   ( A l l o c ) < / M e a s u r e N a m e > < D i s p l a y N a m e > E x p d   R e t u r n   %   ( A l l o c ) < / D i s p l a y N a m e > < V i s i b l e > T r u e < / V i s i b l e > < / i t e m > < i t e m > < M e a s u r e N a m e > S y m b   A l l o c   I n d e x   R e t u r n   % < / M e a s u r e N a m e > < D i s p l a y N a m e > S y m b   A l l o c   I n d e x   R e t u r n   % < / D i s p l a y N a m e > < V i s i b l e > F a l s e < / V i s i b l e > < / i t e m > < i t e m > < M e a s u r e N a m e > S y m b   P r o f i t   a n d   A l l o c   D i f f < / M e a s u r e N a m e > < D i s p l a y N a m e > S y m b   P r o f i t   a n d   A l l o c   D i f f < / D i s p l a y N a m e > < V i s i b l e > F a l s e < / V i s i b l e > < / i t e m > < i t e m > < M e a s u r e N a m e > P r o f i t   %   o f   O v e r a l l < / M e a s u r e N a m e > < D i s p l a y N a m e > P r o f i t   %   o f   O v e r a l l < / D i s p l a y N a m e > < V i s i b l e > F a l s e < / V i s i b l e > < / i t e m > < i t e m > < M e a s u r e N a m e > E x p d   R e t u r n   %   ( T M T R ) < / M e a s u r e N a m e > < D i s p l a y N a m e > E x p d   R e t u r n   %   ( T M T R ) < / D i s p l a y N a m e > < V i s i b l e > F a l s e < / V i s i b l e > < / i t e m > < / C a l c u l a t e d F i e l d s > < H S l i c e r s S h a p e > 0 ; 0 ; 0 ; 0 < / H S l i c e r s S h a p e > < V S l i c e r s S h a p e > 0 ; 0 ; 0 ; 0 < / V S l i c e r s S h a p e > < S l i c e r S h e e t N a m e > Y e a r l y < / S l i c e r S h e e t N a m e > < S A H o s t H a s h > 3 2 7 5 6 1 5 0 4 < / S A H o s t H a s h > < G e m i n i F i e l d L i s t V i s i b l e > T r u e < / G e m i n i F i e l d L i s t V i s i b l e > < / S e t t i n g s > ] ] > < / C u s t o m C o n t e n t > < / G e m i n i > 
</file>

<file path=customXml/item88.xml>��< ? x m l   v e r s i o n = " 1 . 0 "   e n c o d i n g = " U T F - 1 6 " ? > < G e m i n i   x m l n s = " h t t p : / / g e m i n i / p i v o t c u s t o m i z a t i o n / 8 c 7 7 6 7 9 d - 3 7 8 7 - 4 f 7 a - 9 b 9 3 - 5 4 f 2 b 8 7 b b f 9 6 " > < C u s t o m C o n t e n t > < ! [ C D A T A [ < ? x m l   v e r s i o n = " 1 . 0 "   e n c o d i n g = " u t f - 1 6 " ? > < S e t t i n g s > < C a l c u l a t e d F i e l d s > < i t e m > < M e a s u r e N a m e > A v g E x c h R a t e < / M e a s u r e N a m e > < D i s p l a y N a m e > A v g E x c h R a t e < / D i s p l a y N a m e > < V i s i b l e > F a l s e < / V i s i b l e > < / i t e m > < 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 P r i c e   O r i g   C u r r < / M e a s u r e N a m e > < D i s p l a y N a m e > P r i c e   O r i g   C u r r < / 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 W H T   t o   D i v   R a t i o < / M e a s u r e N a m e > < D i s p l a y N a m e > W H T   t o   D i v   R a t i o < / D i s p l a y N a m e > < V i s i b l e > F a l s e < / V i s i b l e > < / i t e m > < i t e m > < M e a s u r e N a m e > C a s h   V a l u e   S t a r t < / M e a s u r e N a m e > < D i s p l a y N a m e > C a s h   V a l u e   S t a r t < / D i s p l a y N a m e > < V i s i b l e > F a l s e < / V i s i b l e > < / i t e m > < i t e m > < M e a s u r e N a m e > A n n l z d   R o R   S y m b o l < / M e a s u r e N a m e > < D i s p l a y N a m e > A n n l z d   R o R   S y m b o l < / D i s p l a y N a m e > < V i s i b l e > F a l s e < / V i s i b l e > < / i t e m > < i t e m > < M e a s u r e N a m e > A n n l z d   R o R   A c c o u n t < / M e a s u r e N a m e > < D i s p l a y N a m e > A n n l z d   R o R   A c c o u n t 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 C a p   G a i n   %   ( T W ) < / M e a s u r e N a m e > < D i s p l a y N a m e > C a p   G a i n   %   ( T W ) < / D i s p l a y N a m e > < V i s i b l e > F a l s e < / V i s i b l e > < / i t e m > < i t e m > < M e a s u r e N a m e > P r o f i t   %   S y m b < / M e a s u r e N a m e > < D i s p l a y N a m e > P r o f i t   %   S y m b < / D i s p l a y N a m e > < V i s i b l e > F a l s e < / V i s i b l e > < / i t e m > < i t e m > < M e a s u r e N a m e > Q u o t e   C o u n t < / M e a s u r e N a m e > < D i s p l a y N a m e > Q u o t e   C o u n t < / D i s p l a y N a m e > < V i s i b l e > F a l s e < / V i s i b l e > < / i t e m > < i t e m > < M e a s u r e N a m e > F i r s t   T r a d e   D a t e < / M e a s u r e N a m e > < D i s p l a y N a m e > F i r s t   T r a d e   D a t e < / D i s p l a y N a m e > < V i s i b l e > F a l s e < / V i s i b l e > < / i t e m > < i t e m > < M e a s u r e N a m e > F i r s t   B u y   D a t e   E v e r < / M e a s u r e N a m e > < D i s p l a y N a m e > F i r s t   B u y   D a t e   E v e r < / D i s p l a y N a m e > < V i s i b l e > F a l s e < / V i s i b l e > < / i t e m > < i t e m > < M e a s u r e N a m e > L a s t   T r a d e   D a t e < / M e a s u r e N a m e > < D i s p l a y N a m e > L a s t   T r a d e   D a t e < / 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 C a p   G a i n   O r i g   C u r r < / M e a s u r e N a m e > < D i s p l a y N a m e > C a p   G a i n   O r i g   C u r r < / D i s p l a y N a m e > < V i s i b l e > F a l s e < / V i s i b l e > < / i t e m > < i t e m > < M e a s u r e N a m e > M a x   Q u o t e   D a t e < / M e a s u r e N a m e > < D i s p l a y N a m e > M a x   Q u o t e   D a t e < / D i s p l a y N a m e > < V i s i b l e > F a l s e < / V i s i b l e > < / i t e m > < i t e m > < M e a s u r e N a m e > C o s t   B a s i s   M a x < / M e a s u r e N a m e > < D i s p l a y N a m e > C o s t   B a s i s   M a x < / D i s p l a y N a m e > < V i s i b l e > F a l s e < / V i s i b l e > < / i t e m > < i t e m > < M e a s u r e N a m e > E q u i t y   V a l u e   M a x < / M e a s u r e N a m e > < D i s p l a y N a m e > E q u i t y   V a l u e   M a x < / D i s p l a y N a m e > < V i s i b l e > F a l s e < / V i s i b l e > < / i t e m > < i t e m > < M e a s u r e N a m e > P r o f i t   %   ( T W )   S y m b < / M e a s u r e N a m e > < D i s p l a y N a m e > P r o f i t   %   ( T W )   S y m b < / D i s p l a y N a m e > < V i s i b l e > F a l s e < / V i s i b l e > < / i t e m > < i t e m > < M e a s u r e N a m e > P r o f i t   %   ( T W )   A c c n t < / M e a s u r e N a m e > < D i s p l a y N a m e > P r o f i t   %   ( T W )   A c c n t < / D i s p l a y N a m e > < V i s i b l e > F a l s e < / V i s i b l e > < / i t e m > < i t e m > < M e a s u r e N a m e > P r o f i t   %   A c c n t < / M e a s u r e N a m e > < D i s p l a y N a m e > P r o f i t   %   A c c n t < / D i s p l a y N a m e > < V i s i b l e > F a l s e < / V i s i b l e > < / i t e m > < i t e m > < M e a s u r e N a m e > P r o f i t   %   ( T W ) < / M e a s u r e N a m e > < D i s p l a y N a m e > P r o f i t   %   ( T W ) < / D i s p l a y N a m e > < V i s i b l e > F a l s e < / V i s i b l e > < / i t e m > < i t e m > < M e a s u r e N a m e > P r o f i t   %   ( T W )   S y m b o l   H e l d < / M e a s u r e N a m e > < D i s p l a y N a m e > P r o f i t   %   ( T W )   S y m b o l   H e l d < / 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 T r u e 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C a l c u l a t e d F i e l d s > < H S l i c e r s S h a p e > 0 ; 0 ; 0 ; 0 < / H S l i c e r s S h a p e > < V S l i c e r s S h a p e > 0 ; 0 ; 0 ; 0 < / V S l i c e r s S h a p e > < S l i c e r S h e e t N a m e > S h e e t 1 < / S l i c e r S h e e t N a m e > < S A H o s t H a s h > 4 1 6 4 5 9 1 7 < / S A H o s t H a s h > < G e m i n i F i e l d L i s t V i s i b l e > T r u e < / G e m i n i F i e l d L i s t V i s i b l e > < / S e t t i n g s > ] ] > < / C u s t o m C o n t e n t > < / G e m i n i > 
</file>

<file path=customXml/item89.xml>��< ? x m l   v e r s i o n = " 1 . 0 "   e n c o d i n g = " U T F - 1 6 " ? > < G e m i n i   x m l n s = " h t t p : / / g e m i n i / p i v o t c u s t o m i z a t i o n / a 4 b c 8 c f 2 - b d f b - 4 b d 1 - a b b f - 9 3 c e 5 3 5 9 c f 5 5 " > < 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 T r u e < / V i s i b l e > < / i t e m > < i t e m > < M e a s u r e N a m e > S t a r t   V a l u e < / M e a s u r e N a m e > < D i s p l a y N a m e > S t a r t   V a l u e < / D i s p l a y N a m e > < V i s i b l e > F a l s e < / V i s i b l e > < / i t e m > < i t e m > < M e a s u r e N a m e > C o s t   B a s i s < / M e a s u r e N a m e > < D i s p l a y N a m e > C o s t   B a s i s < / D i s p l a y N a m e > < V i s i b l e > T r u e 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 E x c h   R a t e   I m p a c t < / M e a s u r e N a m e > < D i s p l a y N a m e > E x c h   R a t e   I m p a c t < / 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i t e m > < M e a s u r e N a m e > T r a n s   E x c h   R a t e   R e p o r t e d < / M e a s u r e N a m e > < D i s p l a y N a m e > T r a n s   E x c h   R a t e   R e p o r t e d < / D i s p l a y N a m e > < V i s i b l e > F a l s e < / V i s i b l e > < / i t e m > < i t e m > < M e a s u r e N a m e > A n n l z d   R o R < / M e a s u r e N a m e > < D i s p l a y N a m e > A n n l z d   R o R < / D i s p l a y N a m e > < V i s i b l e > F a l s e < / V i s i b l e > < / i t e m > < i t e m > < M e a s u r e N a m e > C o m p a r e   T o   V a l u e < / M e a s u r e N a m e > < D i s p l a y N a m e > C o m p a r e   T o   V a l u e < / D i s p l a y N a m e > < V i s i b l e > F a l s e < / V i s i b l e > < / i t e m > < i t e m > < M e a s u r e N a m e > S a l e s   C a p i t a l   G a i n < / M e a s u r e N a m e > < D i s p l a y N a m e > S a l e s   C a p i t a l   G a i n < / D i s p l a y N a m e > < V i s i b l e > F a l s e < / V i s i b l e > < / i t e m > < i t e m > < M e a s u r e N a m e > S a l e s   C o s t   B a s i s < / M e a s u r e N a m e > < D i s p l a y N a m e > S a l e s   C o s t   B a s i s < / D i s p l a y N a m e > < V i s i b l e > F a l s e < / V i s i b l e > < / i t e m > < i t e m > < M e a s u r e N a m e > S a l e s   A m n t < / M e a s u r e N a m e > < D i s p l a y N a m e > S a l e s   A m n t < / D i s p l a y N a m e > < V i s i b l e > F a l s e < / V i s i b l e > < / i t e m > < i t e m > < M e a s u r e N a m e > T r a n s   T o t a l   A m n t < / M e a s u r e N a m e > < D i s p l a y N a m e > T r a n s   T o t a l   A m n t < / D i s p l a y N a m e > < V i s i b l e > F a l s e < / V i s i b l e > < / i t e m > < i t e m > < M e a s u r e N a m e > E x c h   R a t e   I m p a c t   % < / M e a s u r e N a m e > < D i s p l a y N a m e > E x c h   R a t e   I m p a c t   % < / D i s p l a y N a m e > < V i s i b l e > F a l s e < / V i s i b l e > < / i t e m > < i t e m > < M e a s u r e N a m e > P r o f i t   % < / M e a s u r e N a m e > < D i s p l a y N a m e > P r o f i t   % < / D i s p l a y N a m e > < V i s i b l e > F a l s e < / V i s i b l e > < / i t e m > < i t e m > < M e a s u r e N a m e > F e e s < / M e a s u r e N a m e > < D i s p l a y N a m e > F e e s < / D i s p l a y N a m e > < V i s i b l e > F a l s e < / V i s i b l e > < / i t e m > < i t e m > < M e a s u r e N a m e > D i v i d e n d   % < / M e a s u r e N a m e > < D i s p l a y N a m e > D i v i d e n d   % < / D i s p l a y N a m e > < V i s i b l e > F a l s e < / V i s i b l e > < / i t e m > < i t e m > < M e a s u r e N a m e > W i t h h o l d i n g   T a x   P a i d < / M e a s u r e N a m e > < D i s p l a y N a m e > W i t h h o l d i n g   T a x   P a i d < / D i s p l a y N a m e > < V i s i b l e > T r u e < / V i s i b l e > < / i t e m > < i t e m > < M e a s u r e N a m e > D i v i d e n d   %   ( t o   C o s t   B a s i s   V a l u e ) < / M e a s u r e N a m e > < D i s p l a y N a m e > D i v i d e n d   %   ( t o   C o s t   B a s i s   V a l u e ) < / D i s p l a y N a m e > < V i s i b l e > F a l s e < / V i s i b l e > < / i t e m > < i t e m > < M e a s u r e N a m e > M a r k e t   I n d e x   %   W e i g h t e d < / M e a s u r e N a m e > < D i s p l a y N a m e > M a r k e t   I n d e x   %   W e i g h t e d < / D i s p l a y N a m e > < V i s i b l e > F a l s e < / V i s i b l e > < / i t e m > < / C a l c u l a t e d F i e l d s > < H S l i c e r s S h a p e > 0 ; 0 ; 0 ; 0 < / H S l i c e r s S h a p e > < V S l i c e r s S h a p e > 0 ; 0 ; 0 ; 0 < / V S l i c e r s S h a p e > < S l i c e r S h e e t N a m e > T 1 1 3 5 < / S l i c e r S h e e t N a m e > < S A H o s t H a s h > 2 3 5 5 6 3 7 7 4 < / S A H o s t H a s h > < G e m i n i F i e l d L i s t V i s i b l e > T r u e < / G e m i n i F i e l d L i s t V i s i b l e > < / S e t t i n g s > ] ] > < / C u s t o m C o n t e n t > < / G e m i n i > 
</file>

<file path=customXml/item9.xml>��< ? x m l   v e r s i o n = " 1 . 0 "   e n c o d i n g = " U T F - 1 6 " ? > < G e m i n i   x m l n s = " h t t p : / / g e m i n i / p i v o t c u s t o m i z a t i o n / c 5 2 9 7 e d 1 - 7 1 5 9 - 4 1 4 9 - 8 9 2 7 - f f 1 c 2 8 2 a a 8 1 e " > < 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 F a l s e 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 T r u e 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 T r u e < / V i s i b l e > < / i t e m > < i t e m > < M e a s u r e N a m e > E x c h   R a t e   I m p a c t   % < / M e a s u r e N a m e > < D i s p l a y N a m e > E x c h   R a t e   I m p a c t   % < / D i s p l a y N a m e > < V i s i b l e > T r u e 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 O v e r v i e w < / S l i c e r S h e e t N a m e > < S A H o s t H a s h > 1 3 2 1 0 0 0 8 6 5 < / S A H o s t H a s h > < G e m i n i F i e l d L i s t V i s i b l e > T r u e < / G e m i n i F i e l d L i s t V i s i b l e > < / S e t t i n g s > ] ] > < / C u s t o m C o n t e n t > < / G e m i n i > 
</file>

<file path=customXml/item90.xml>��< ? x m l   v e r s i o n = " 1 . 0 "   e n c o d i n g = " U T F - 1 6 " ? > < G e m i n i   x m l n s = " h t t p : / / g e m i n i / p i v o t c u s t o m i z a t i o n / 2 9 b 5 8 4 2 d - 5 5 1 e - 4 1 a 1 - 9 4 c 7 - a a a 7 8 e 1 8 8 c e 0 " > < C u s t o m C o n t e n t > < ! [ C D A T A [ < ? x m l   v e r s i o n = " 1 . 0 "   e n c o d i n g = " u t f - 1 6 " ? > < S e t t i n g s > < C a l c u l a t e d F i e l d s > < i t e m > < M e a s u r e N a m e > A v g E x c h R a t e < / M e a s u r e N a m e > < D i s p l a y N a m e > A v g E x c h R a t e < / D i s p l a y N a m e > < V i s i b l e > F a l s e < / V i s i b l e > < / i t e m > < 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 P r i c e   O r i g   C u r r < / M e a s u r e N a m e > < D i s p l a y N a m e > P r i c e   O r i g   C u r r < / D i s p l a y N a m e > < V i s i b l e > F a l s e < / V i s i b l e > < / i t e m > < i t e m > < M e a s u r e N a m e > C a s h   V a l u e < / M e a s u r e N a m e > < D i s p l a y N a m e > C a s h   V a l u e < / D i s p l a y N a m e > < V i s i b l e > F a l s e < / V i s i b l e > < / i t e m > < i t e m > < M e a s u r e N a m e > E q u i t y   V a l u e < / M e a s u r e N a m e > < D i s p l a y N a m e > E q u i t y   V a l u e < / D i s p l a y N a m e > < V i s i b l e > F a l s e < / V i s i b l e > < / i t e m > < i t e m > < M e a s u r e N a m e > T o t a l   V a l u e < / M e a s u r e N a m e > < D i s p l a y N a m e > T o t a l   V a l u e < / D i s p l a y N a m e > < V i s i b l e > F a l s e < / V i s i b l e > < / i t e m > < i t e m > < M e a s u r e N a m e > S t a r t   V a l u e < / M e a s u r e N a m e > < D i s p l a y N a m e > S t a r t   V a l u e < / D i s p l a y N a m e > < V i s i b l e > F a l s e 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 F a l s e 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 F a l s e 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 W H T   t o   D i v   R a t i o < / M e a s u r e N a m e > < D i s p l a y N a m e > W H T   t o   D i v   R a t i o < / D i s p l a y N a m e > < V i s i b l e > F a l s e < / V i s i b l e > < / i t e m > < i t e m > < M e a s u r e N a m e > C a s h   V a l u e   S t a r t < / M e a s u r e N a m e > < D i s p l a y N a m e > C a s h   V a l u e   S t a r t < / D i s p l a y N a m e > < V i s i b l e > F a l s e < / V i s i b l e > < / i t e m > < i t e m > < M e a s u r e N a m e > A n n l z d   R o R   S y m b o l < / M e a s u r e N a m e > < D i s p l a y N a m e > A n n l z d   R o R   S y m b o l < / D i s p l a y N a m e > < V i s i b l e > F a l s e < / V i s i b l e > < / i t e m > < i t e m > < M e a s u r e N a m e > A n n l z d   R o R   A c c o u n t < / M e a s u r e N a m e > < D i s p l a y N a m e > A n n l z d   R o R   A c c o u n t 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 C a p   G a i n   %   ( T W ) < / M e a s u r e N a m e > < D i s p l a y N a m e > C a p   G a i n   %   ( T W ) < / D i s p l a y N a m e > < V i s i b l e > F a l s e < / V i s i b l e > < / i t e m > < i t e m > < M e a s u r e N a m e > P r o f i t   %   S y m b < / M e a s u r e N a m e > < D i s p l a y N a m e > P r o f i t   %   S y m b < / D i s p l a y N a m e > < V i s i b l e > F a l s e < / V i s i b l e > < / i t e m > < i t e m > < M e a s u r e N a m e > Q u o t e   C o u n t < / M e a s u r e N a m e > < D i s p l a y N a m e > Q u o t e   C o u n t < / D i s p l a y N a m e > < V i s i b l e > F a l s e < / V i s i b l e > < / i t e m > < i t e m > < M e a s u r e N a m e > F i r s t   T r a d e   D a t e < / M e a s u r e N a m e > < D i s p l a y N a m e > F i r s t   T r a d e   D a t e < / D i s p l a y N a m e > < V i s i b l e > F a l s e < / V i s i b l e > < / i t e m > < i t e m > < M e a s u r e N a m e > F i r s t   B u y   D a t e   E v e r < / M e a s u r e N a m e > < D i s p l a y N a m e > F i r s t   B u y   D a t e   E v e r < / D i s p l a y N a m e > < V i s i b l e > F a l s e < / V i s i b l e > < / i t e m > < i t e m > < M e a s u r e N a m e > L a s t   T r a d e   D a t e < / M e a s u r e N a m e > < D i s p l a y N a m e > L a s t   T r a d e   D a t e < / 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 C a p   G a i n   O r i g   C u r r < / M e a s u r e N a m e > < D i s p l a y N a m e > C a p   G a i n   O r i g   C u r r < / D i s p l a y N a m e > < V i s i b l e > F a l s e < / V i s i b l e > < / i t e m > < i t e m > < M e a s u r e N a m e > M a x   Q u o t e   D a t e < / M e a s u r e N a m e > < D i s p l a y N a m e > M a x   Q u o t e   D a t e < / D i s p l a y N a m e > < V i s i b l e > F a l s e < / V i s i b l e > < / i t e m > < i t e m > < M e a s u r e N a m e > C o s t   B a s i s   M a x < / M e a s u r e N a m e > < D i s p l a y N a m e > C o s t   B a s i s   M a x < / D i s p l a y N a m e > < V i s i b l e > F a l s e < / V i s i b l e > < / i t e m > < i t e m > < M e a s u r e N a m e > E q u i t y   V a l u e   M a x < / M e a s u r e N a m e > < D i s p l a y N a m e > E q u i t y   V a l u e   M a x < / D i s p l a y N a m e > < V i s i b l e > F a l s e < / V i s i b l e > < / i t e m > < i t e m > < M e a s u r e N a m e > P r o f i t   %   ( T W )   S y m b < / M e a s u r e N a m e > < D i s p l a y N a m e > P r o f i t   %   ( T W )   S y m b < / D i s p l a y N a m e > < V i s i b l e > F a l s e < / V i s i b l e > < / i t e m > < i t e m > < M e a s u r e N a m e > P r o f i t   %   ( T W )   A c c n t < / M e a s u r e N a m e > < D i s p l a y N a m e > P r o f i t   %   ( T W )   A c c n t < / D i s p l a y N a m e > < V i s i b l e > F a l s e < / V i s i b l e > < / i t e m > < i t e m > < M e a s u r e N a m e > P r o f i t   %   A c c n t < / M e a s u r e N a m e > < D i s p l a y N a m e > P r o f i t   %   A c c n t < / D i s p l a y N a m e > < V i s i b l e > F a l s e < / V i s i b l e > < / i t e m > < i t e m > < M e a s u r e N a m e > P r o f i t   %   ( T W ) < / M e a s u r e N a m e > < D i s p l a y N a m e > P r o f i t   %   ( T W ) < / D i s p l a y N a m e > < V i s i b l e > F a l s e < / V i s i b l e > < / i t e m > < i t e m > < M e a s u r e N a m e > P r o f i t   %   ( T W )   S y m b o l   H e l d < / M e a s u r e N a m e > < D i s p l a y N a m e > P r o f i t   %   ( T W )   S y m b o l   H e l d < / 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 R a t e   I m p a c t < / D i s p l a y N a m e > < V i s i b l e > F a l s e 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 A l l o c a t i o n   A c t u a l   % < / M e a s u r e N a m e > < D i s p l a y N a m e > A l l o c a t i o n   A c t u a l   % < / D i s p l a y N a m e > < V i s i b l e > F a l s e < / V i s i b l e > < / i t e m > < i t e m > < M e a s u r e N a m e > A l l o c a t i o n   T a r g e t   % < / M e a s u r e N a m e > < D i s p l a y N a m e > A l l o c a t i o n   T a r g e t   % < / D i s p l a y N a m e > < V i s i b l e > F a l s e < / V i s i b l e > < / i t e m > < i t e m > < M e a s u r e N a m e > A l l o c a t i o n   T a r g e t   V a l u e < / M e a s u r e N a m e > < D i s p l a y N a m e > A l l o c a t i o n   T a r g e t   V a l u e < / D i s p l a y N a m e > < V i s i b l e > F a l s e < / V i s i b l e > < / i t e m > < i t e m > < M e a s u r e N a m e > A l l o c a t i o n   T a r g e t   -   A c t u a l < / M e a s u r e N a m e > < D i s p l a y N a m e > A l l o c a t i o n   T a r g e t   -   A c t u a l < / D i s p l a y N a m e > < V i s i b l e > F a l s e < / V i s i b l e > < / i t e m > < / C a l c u l a t e d F i e l d s > < H S l i c e r s S h a p e > 0 ; 0 ; 0 ; 0 < / H S l i c e r s S h a p e > < V S l i c e r s S h a p e > 0 ; 0 ; 0 ; 0 < / V S l i c e r s S h a p e > < S l i c e r S h e e t N a m e > D i v i d e n d s < / S l i c e r S h e e t N a m e > < S A H o s t H a s h > 1 2 4 7 4 1 1 9 4 5 < / S A H o s t H a s h > < G e m i n i F i e l d L i s t V i s i b l e > T r u e < / G e m i n i F i e l d L i s t V i s i b l e > < / S e t t i n g s > ] ] > < / C u s t o m C o n t e n t > < / G e m i n i > 
</file>

<file path=customXml/item91.xml>��< ? x m l   v e r s i o n = " 1 . 0 "   e n c o d i n g = " U T F - 1 6 " ? > < G e m i n i   x m l n s = " h t t p : / / g e m i n i / p i v o t c u s t o m i z a t i o n / f d a d a 2 e 2 - 1 5 9 c - 4 3 a c - b 8 6 0 - 6 a 6 a 9 0 e 3 5 9 5 d " > < C u s t o m C o n t e n t > < ! [ C D A T A [ < ? x m l   v e r s i o n = " 1 . 0 "   e n c o d i n g = " u t f - 1 6 " ? > < S e t t i n g s > < C a l c u l a t e d F i e l d s > < i t e m > < M e a s u r e N a m e > Q t y   H e l d < / M e a s u r e N a m e > < D i s p l a y N a m e > Q t y   H e l d < / D i s p l a y N a m e > < V i s i b l e > F a l s e < / V i s i b l e > < / i t e m > < i t e m > < M e a s u r e N a m e > Q t y   S o l d < / M e a s u r e N a m e > < D i s p l a y N a m e > Q t y   S o l d < / D i s p l a y N a m e > < V i s i b l e > F a l s e < / V i s i b l e > < / i t e m > < i t e m > < M e a s u r e N a m e > Q t y   S t a r t < / M e a s u r e N a m e > < D i s p l a y N a m e > Q t y   S t a r t < / D i s p l a y N a m e > < V i s i b l e > F a l s e < / V i s i b l e > < / i t e m > < i t e m > < M e a s u r e N a m e > Q t y   B o u g h t < / M e a s u r e N a m e > < D i s p l a y N a m e > Q t y   B o u g h t < / D i s p l a y N a m e > < V i s i b l e > F a l s e < / V i s i b l e > < / i t e m > < i t e m > < M e a s u r e N a m e > S y m b o l   P r i c e < / M e a s u r e N a m e > < D i s p l a y N a m e > S y m b o l   P r i c e < / D i s p l a y N a m e > < V i s i b l e > F a l s e < / V i s i b l e > < / i t e m > < i t e m > < M e a s u r e N a m e > C a s h   V a l u e < / M e a s u r e N a m e > < D i s p l a y N a m e > C a s h   V a l u e < / D i s p l a y N a m e > < V i s i b l e > F a l s e < / V i s i b l e > < / i t e m > < i t e m > < M e a s u r e N a m e > E q u i t y   V a l u e < / M e a s u r e N a m e > < D i s p l a y N a m e > E q u i t y   V a l u e < / D i s p l a y N a m e > < V i s i b l e > F a l s e < / V i s i b l e > < / i t e m > < i t e m > < M e a s u r e N a m e > T o t a l   V a l u e < / M e a s u r e N a m e > < D i s p l a y N a m e > E n d   V a l u e < / D i s p l a y N a m e > < V i s i b l e > T r u e < / V i s i b l e > < / i t e m > < i t e m > < M e a s u r e N a m e > S t a r t   V a l u e < / M e a s u r e N a m e > < D i s p l a y N a m e > S t a r t   V a l u e < / D i s p l a y N a m e > < V i s i b l e > T r u e < / V i s i b l e > < / i t e m > < i t e m > < M e a s u r e N a m e > C o s t   B a s i s < / M e a s u r e N a m e > < D i s p l a y N a m e > C o s t   B a s i s < / D i s p l a y N a m e > < V i s i b l e > F a l s e < / V i s i b l e > < / i t e m > < i t e m > < M e a s u r e N a m e > C o s t   B a s i s   p e r   U n i t < / M e a s u r e N a m e > < D i s p l a y N a m e > C o s t   B a s i s   p e r   U n i t < / D i s p l a y N a m e > < V i s i b l e > F a l s e < / V i s i b l e > < / i t e m > < i t e m > < M e a s u r e N a m e > D e p o s i t s < / M e a s u r e N a m e > < D i s p l a y N a m e > D e p o s i t s < / D i s p l a y N a m e > < V i s i b l e > T r u e < / V i s i b l e > < / i t e m > < i t e m > < M e a s u r e N a m e > D i v i d e n d s < / M e a s u r e N a m e > < D i s p l a y N a m e > D i v i d e n d s < / D i s p l a y N a m e > < V i s i b l e > T r u e < / V i s i b l e > < / i t e m > < i t e m > < M e a s u r e N a m e > F e e s < / M e a s u r e N a m e > < D i s p l a y N a m e > F e e s < / D i s p l a y N a m e > < V i s i b l e > F a l s e < / V i s i b l e > < / i t e m > < i t e m > < M e a s u r e N a m e > W i t h h o l d i n g   T a x   P a i d < / M e a s u r e N a m e > < D i s p l a y N a m e > W i t h h o l d i n g   T a x   P a i d < / D i s p l a y N a m e > < V i s i b l e > F a l s e < / V i s i b l e > < / i t e m > < i t e m > < M e a s u r e N a m e > S a l e s   F e e s < / M e a s u r e N a m e > < D i s p l a y N a m e > S a l e s   F e e s < / D i s p l a y N a m e > < V i s i b l e > F a l s e < / V i s i b l e > < / i t e m > < i t e m > < M e a s u r e N a m e > F e e s   A d m i n < / M e a s u r e N a m e > < D i s p l a y N a m e > F e e s   A d m i n < / D i s p l a y N a m e > < V i s i b l e > F a l s e < / V i s i b l e > < / i t e m > < i t e m > < M e a s u r e N a m e > D i s t r i b   R e t u r n   O f   C a p i t a l < / M e a s u r e N a m e > < D i s p l a y N a m e > D i s t r i b   R e t u r n   O f   C a p i t a l < / D i s p l a y N a m e > < V i s i b l e > F a l s e < / V i s i b l e > < / i t e m > < i t e m > < M e a s u r e N a m e > D i s t r i b   C a p   G a i n   R e i n v < / M e a s u r e N a m e > < D i s p l a y N a m e > D i s t r i b   C a p   G a i n   R e i n v < / D i s p l a y N a m e > < V i s i b l e > F a l s e < / V i s i b l e > < / i t e m > < i t e m > < M e a s u r e N a m e > M g m t   F e e   $ < / M e a s u r e N a m e > < D i s p l a y N a m e > M g m t   F e e   $ < / D i s p l a y N a m e > < V i s i b l e > F a l s e < / V i s i b l e > < / i t e m > < i t e m > < M e a s u r e N a m e > C a p i t a l   G a i n < / M e a s u r e N a m e > < D i s p l a y N a m e > C a p i t a l   G a i n < / D i s p l a y N a m e > < V i s i b l e > T r u e < / V i s i b l e > < / i t e m > < i t e m > < M e a s u r e N a m e > E q u i t y   S t a r t   V a l u e < / M e a s u r e N a m e > < D i s p l a y N a m e > E q u i t y   S t a r t   V a l u e < / D i s p l a y N a m e > < V i s i b l e > F a l s e < / V i s i b l e > < / i t e m > < i t e m > < M e a s u r e N a m e > U n r e a l i z e d   C a p i t a l   G a i n < / M e a s u r e N a m e > < D i s p l a y N a m e > U n r e a l i z e d   C a p i t a l   G a i n < / D i s p l a y N a m e > < V i s i b l e > F a l s e < / V i s i b l e > < / i t e m > < i t e m > < M e a s u r e N a m e > C a p i t a l   G a i n   L a s t   D a y < / M e a s u r e N a m e > < D i s p l a y N a m e > C a p i t a l   G a i n   L a s t   D a y < / D i s p l a y N a m e > < V i s i b l e > F a l s e < / V i s i b l e > < / i t e m > < i t e m > < M e a s u r e N a m e > R e a l i z e d   C a p   G a i n < / M e a s u r e N a m e > < D i s p l a y N a m e > R e a l i z e d   C a p   G a i n < / D i s p l a y N a m e > < V i s i b l e > F a l s e < / V i s i b l e > < / i t e m > < i t e m > < M e a s u r e N a m e > C a p   G a i n   % < / M e a s u r e N a m e > < D i s p l a y N a m e > C a p   G a i n   % < / D i s p l a y N a m e > < V i s i b l e > F a l s e < / V i s i b l e > < / i t e m > < i t e m > < M e a s u r e N a m e > U n r e a l i z e d   C a p i t a l   G a i n   % < / M e a s u r e N a m e > < D i s p l a y N a m e > U n r e a l i z e d   C a p i t a l   G a i n   % < / D i s p l a y N a m e > < V i s i b l e > F a l s e < / V i s i b l e > < / i t e m > < i t e m > < M e a s u r e N a m e > D i v i d e n d   % < / M e a s u r e N a m e > < D i s p l a y N a m e > D i v i d e n d   % < / D i s p l a y N a m e > < V i s i b l e > F a l s e < / V i s i b l e > < / i t e m > < i t e m > < M e a s u r e N a m e > M g m t   F e e   % < / M e a s u r e N a m e > < D i s p l a y N a m e > M g m t   F e e   % < / D i s p l a y N a m e > < V i s i b l e > F a l s e < / V i s i b l e > < / i t e m > < i t e m > < M e a s u r e N a m e > P r o f i t < / M e a s u r e N a m e > < D i s p l a y N a m e > P r o f i t < / D i s p l a y N a m e > < V i s i b l e > F a l s e < / V i s i b l e > < / i t e m > < i t e m > < M e a s u r e N a m e > C a s h   V a l u e   S t a r t < / M e a s u r e N a m e > < D i s p l a y N a m e > C a s h   V a l u e   S t a r t < / D i s p l a y N a m e > < V i s i b l e > F a l s e < / V i s i b l e > < / i t e m > < i t e m > < M e a s u r e N a m e > E x c h   R a t e   T o   P r i m a r y < / M e a s u r e N a m e > < D i s p l a y N a m e > E x c h   R a t e   T o   P r i m a r y < / D i s p l a y N a m e > < V i s i b l e > F a l s e < / V i s i b l e > < / i t e m > < i t e m > < M e a s u r e N a m e > T o t a l   V a l u e   b y   C u r r e n c y < / M e a s u r e N a m e > < D i s p l a y N a m e > T o t a l   V a l u e   b y   C u r r e n c y < / D i s p l a y N a m e > < V i s i b l e > F a l s e < / V i s i b l e > < / i t e m > < i t e m > < M e a s u r e N a m e > S a l e s   C o s t   B a s i s < / M e a s u r e N a m e > < D i s p l a y N a m e > S a l e s   C o s t   B a s i s < / D i s p l a y N a m e > < V i s i b l e > F a l s e < / V i s i b l e > < / i t e m > < i t e m > < M e a s u r e N a m e > F i r s t   B u y   D a t e   E v e r < / M e a s u r e N a m e > < D i s p l a y N a m e > F i r s t   B u y   D a t e   E v e r < / D i s p l a y N a m e > < V i s i b l e > F a l s e < / V i s i b l e > < / i t e m > < i t e m > < M e a s u r e N a m e > A v g   B o o k   V a l u e < / M e a s u r e N a m e > < D i s p l a y N a m e > A v g   B o o k   V a l u e < / D i s p l a y N a m e > < V i s i b l e > F a l s e < / V i s i b l e > < / i t e m > < i t e m > < M e a s u r e N a m e > M a r k e t   1   I n d e x   R e t u r n   % < / M e a s u r e N a m e > < D i s p l a y N a m e > M a r k e t   1   I n d e x   R e t u r n   % < / D i s p l a y N a m e > < V i s i b l e > F a l s e < / V i s i b l e > < / i t e m > < i t e m > < M e a s u r e N a m e > M a r k e t   2   I n d e x   R e t u r n   % < / M e a s u r e N a m e > < D i s p l a y N a m e > M a r k e t   2   I n d e x   R e t u r n   % < / D i s p l a y N a m e > < V i s i b l e > F a l s e < / V i s i b l e > < / i t e m > < i t e m > < M e a s u r e N a m e > D i v i d e n d   %   ( t o   C o s t   B a s i s   V a l u e ) < / M e a s u r e N a m e > < D i s p l a y N a m e > D i v i d e n d   %   ( t o   C o s t   B a s i s   V a l u e ) < / D i s p l a y N a m e > < V i s i b l e > F a l s e < / V i s i b l e > < / i t e m > < i t e m > < M e a s u r e N a m e > S a l e s   A m n t < / M e a s u r e N a m e > < D i s p l a y N a m e > S a l e s   A m n t < / D i s p l a y N a m e > < V i s i b l e > F a l s e < / V i s i b l e > < / i t e m > < i t e m > < M e a s u r e N a m e > S a l e s   D i s t r i b   C G R   ( A p p r o x ) < / M e a s u r e N a m e > < D i s p l a y N a m e > S a l e s   D i s t r i b   C G R   ( A p p r o x ) < / D i s p l a y N a m e > < V i s i b l e > F a l s e < / V i s i b l e > < / i t e m > < i t e m > < M e a s u r e N a m e > S a l e s   D i s t r i b   R o C   ( A p p r o x ) < / M e a s u r e N a m e > < D i s p l a y N a m e > S a l e s   D i s t r i b   R o C   ( A p p r o x ) < / D i s p l a y N a m e > < V i s i b l e > F a l s e < / V i s i b l e > < / i t e m > < i t e m > < M e a s u r e N a m e > P r o f i t   % < / M e a s u r e N a m e > < D i s p l a y N a m e > P r o f i t   % < / D i s p l a y N a m e > < V i s i b l e > F a l s e < / V i s i b l e > < / i t e m > < i t e m > < M e a s u r e N a m e > M a r k e t   I n d e x   %   W e i g h t e d < / M e a s u r e N a m e > < D i s p l a y N a m e > M a r k e t   I n d e x   %   W e i g h t e d < / D i s p l a y N a m e > < V i s i b l e > F a l s e < / V i s i b l e > < / i t e m > < i t e m > < M e a s u r e N a m e > E x c h   R a t e   I m p a c t < / M e a s u r e N a m e > < D i s p l a y N a m e > E x c h   I m p a c t < / D i s p l a y N a m e > < V i s i b l e > T r u e < / V i s i b l e > < / i t e m > < i t e m > < M e a s u r e N a m e > E x c h   R a t e   I m p a c t   % < / M e a s u r e N a m e > < D i s p l a y N a m e > E x c h   R a t e   I m p a c t   % < / D i s p l a y N a m e > < V i s i b l e > F a l s e < / V i s i b l e > < / i t e m > < i t e m > < M e a s u r e N a m e > G e n   D i v   A m n t < / M e a s u r e N a m e > < D i s p l a y N a m e > G e n   D i v   A m n t < / D i s p l a y N a m e > < V i s i b l e > F a l s e < / V i s i b l e > < / i t e m > < i t e m > < M e a s u r e N a m e > Q t y   F o r   G e n   D i v < / M e a s u r e N a m e > < D i s p l a y N a m e > Q t y   F o r   G e n   D i v < / D i s p l a y N a m e > < V i s i b l e > F a l s e < / V i s i b l e > < / i t e m > < i t e m > < M e a s u r e N a m e > G e n   D i v   A m n t   P e r   S h a r e < / M e a s u r e N a m e > < D i s p l a y N a m e > G e n   D i v   A m n t   P e r   S h a r e < / D i s p l a y N a m e > < V i s i b l e > F a l s e < / V i s i b l e > < / i t e m > < i t e m > < M e a s u r e N a m e > G e n   D i v   W H T < / M e a s u r e N a m e > < D i s p l a y N a m e > G e n   D i v   W H T < / D i s p l a y N a m e > < V i s i b l e > F a l s e < / V i s i b l e > < / i t e m > < i t e m > < M e a s u r e N a m e > G e n   D i v   C a s h < / M e a s u r e N a m e > < D i s p l a y N a m e > G e n   D i v   C a s h < / D i s p l a y N a m e > < V i s i b l e > F a l s e < / V i s i b l e > < / i t e m > < i t e m > < M e a s u r e N a m e > T r a n s R e p o r t E x c h R a t e < / M e a s u r e N a m e > < D i s p l a y N a m e > T r a n s R e p o r t E x c h R a t e < / D i s p l a y N a m e > < V i s i b l e > F a l s e < / V i s i b l e > < / i t e m > < i t e m > < M e a s u r e N a m e > E x c h   R a t e < / M e a s u r e N a m e > < D i s p l a y N a m e > E x c h   R a t e < / D i s p l a y N a m e > < V i s i b l e > F a l s e < / V i s i b l e > < / i t e m > < i t e m > < M e a s u r e N a m e > T r a n s   C o s t   B a s i s < / M e a s u r e N a m e > < D i s p l a y N a m e > T r a n s   C o s t   B a s i s < / D i s p l a y N a m e > < V i s i b l e > F a l s e < / V i s i b l e > < / i t e m > < i t e m > < M e a s u r e N a m e > T r a n s   E x c h   R a t e   T o   P r i m a r y < / M e a s u r e N a m e > < D i s p l a y N a m e > T r a n s   E x c h   R a t e   T o   P r i m a r y < / D i s p l a y N a m e > < V i s i b l e > F a l s e < / V i s i b l e > < / i t e m > < i t e m > < M e a s u r e N a m e > T r a n s   E x c h   R a t e < / M e a s u r e N a m e > < D i s p l a y N a m e > T r a n s   E x c h   R a t e < / D i s p l a y N a m e > < V i s i b l e > F a l s e < / V i s i b l e > < / i t e m > < i t e m > < M e a s u r e N a m e > T r a n s   Q t y < / M e a s u r e N a m e > < D i s p l a y N a m e > T r a n s   Q t y < / D i s p l a y N a m e > < V i s i b l e > F a l s e < / V i s i b l e > < / i t e m > < i t e m > < M e a s u r e N a m e > T r a n s   P r i c e < / M e a s u r e N a m e > < D i s p l a y N a m e > T r a n s   P r i c e < / D i s p l a y N a m e > < V i s i b l e > F a l s e < / V i s i b l e > < / i t e m > < i t e m > < M e a s u r e N a m e > T r a n s   C a s h   I m p a c t < / M e a s u r e N a m e > < D i s p l a y N a m e > T r a n s   C a s h   I m p a c t < / D i s p l a y N a m e > < V i s i b l e > F a l s e < / V i s i b l e > < / i t e m > < i t e m > < M e a s u r e N a m e > T r a n s   C a s h   A m n t < / M e a s u r e N a m e > < D i s p l a y N a m e > T r a n s   C a s h   A m n t < / D i s p l a y N a m e > < V i s i b l e > F a l s e < / V i s i b l e > < / i t e m > < i t e m > < M e a s u r e N a m e > T r a n s   C o s t   B a s i s   O v e r r i d e < / M e a s u r e N a m e > < D i s p l a y N a m e > T r a n s   C o s t   B a s i s   O v e r r i d e < / D i s p l a y N a m e > < V i s i b l e > F a l s e < / V i s i b l e > < / i t e m > < i t e m > < M e a s u r e N a m e > T r a n s   F e e < / M e a s u r e N a m e > < D i s p l a y N a m e > T r a n s   F e e < / D i s p l a y N a m e > < V i s i b l e > F a l s e < / V i s i b l e > < / i t e m > < i t e m > < M e a s u r e N a m e > T r a n s   A c c r u e d   I n t e r e s t < / M e a s u r e N a m e > < D i s p l a y N a m e > T r a n s   A c c r u e d   I n t e r e s t < / D i s p l a y N a m e > < V i s i b l e > F a l s e < / V i s i b l e > < / i t e m > < i t e m > < M e a s u r e N a m e > T r a n s   E x t   C a s h   F l o w   A m n t < / M e a s u r e N a m e > < D i s p l a y N a m e > T r a n s   E x t   C a s h   F l o w   A m n t < / D i s p l a y N a m e > < V i s i b l e > F a l s e < / V i s i b l e > < / i t e m > < i t e m > < M e a s u r e N a m e > T r a n s   E x t   S y m b   F l o w   A m n t < / M e a s u r e N a m e > < D i s p l a y N a m e > T r a n s   E x t   S y m b   F l o w   A m n t < / D i s p l a y N a m e > < V i s i b l e > F a l s e < / V i s i b l e > < / i t e m > < i t e m > < M e a s u r e N a m e > A l l o c   A c t u a l   % < / M e a s u r e N a m e > < D i s p l a y N a m e > A l l o c   A c t u a l   % < / D i s p l a y N a m e > < V i s i b l e > F a l s e < / V i s i b l e > < / i t e m > < i t e m > < M e a s u r e N a m e > A l l o c   T a r g e t   % < / M e a s u r e N a m e > < D i s p l a y N a m e > A l l o c   T a r g e t   % < / D i s p l a y N a m e > < V i s i b l e > F a l s e < / V i s i b l e > < / i t e m > < i t e m > < M e a s u r e N a m e > T r a n s   E x c h   R a t e   R e p o r t e d < / M e a s u r e N a m e > < D i s p l a y N a m e > T r a n s   E x c h   R a t e   R e p o r t e d < / D i s p l a y N a m e > < V i s i b l e > F a l s e < / V i s i b l e > < / i t e m > < i t e m > < M e a s u r e N a m e > T r a n s   T o t a l   A m n t < / M e a s u r e N a m e > < D i s p l a y N a m e > T r a n s   T o t a l   A m n t < / D i s p l a y N a m e > < V i s i b l e > F a l s e < / V i s i b l e > < / i t e m > < i t e m > < M e a s u r e N a m e > S a l e s   C a p i t a l   G a i n < / M e a s u r e N a m e > < D i s p l a y N a m e > S a l e s   C a p i t a l   G a i n < / D i s p l a y N a m e > < V i s i b l e > F a l s e < / V i s i b l e > < / i t e m > < i t e m > < M e a s u r e N a m e > A n n l z d   R o R < / M e a s u r e N a m e > < D i s p l a y N a m e > A n n l z d   R o R < / D i s p l a y N a m e > < V i s i b l e > F a l s e < / V i s i b l e > < / i t e m > < i t e m > < M e a s u r e N a m e > C o m p a r e   T o   V a l u e < / M e a s u r e N a m e > < D i s p l a y N a m e > C o m p a r e   T o   V a l u e < / D i s p l a y N a m e > < V i s i b l e > F a l s e < / V i s i b l e > < / i t e m > < i t e m > < M e a s u r e N a m e > E x p d   R e t u r n   %   ( A l l o c ) < / M e a s u r e N a m e > < D i s p l a y N a m e > E x p d   R e t u r n   %   ( A l l o c ) < / D i s p l a y N a m e > < V i s i b l e > F a l s e < / V i s i b l e > < / i t e m > < i t e m > < M e a s u r e N a m e > P r o f i t   %   o f   O v e r a l l < / M e a s u r e N a m e > < D i s p l a y N a m e > P r o f i t   %   o f   O v e r a l l < / D i s p l a y N a m e > < V i s i b l e > F a l s e < / V i s i b l e > < / i t e m > < i t e m > < M e a s u r e N a m e > E x p d   R e t u r n   %   ( T M T R ) < / M e a s u r e N a m e > < D i s p l a y N a m e > E x p d   R e t u r n   %   ( T M T R ) < / D i s p l a y N a m e > < V i s i b l e > F a l s e < / V i s i b l e > < / i t e m > < i t e m > < M e a s u r e N a m e > M a x   Q u o t e   D a t e < / M e a s u r e N a m e > < D i s p l a y N a m e > M a x   Q u o t e   D a t e < / D i s p l a y N a m e > < V i s i b l e > F a l s e < / V i s i b l e > < / i t e m > < i t e m > < M e a s u r e N a m e > M a x   C u r r C o n v   D a t e < / M e a s u r e N a m e > < D i s p l a y N a m e > M a x   C u r r C o n v   D a t e < / D i s p l a y N a m e > < V i s i b l e > F a l s e < / V i s i b l e > < / i t e m > < i t e m > < M e a s u r e N a m e > C a p i t a l   G a i n   F o r   C a s h < / M e a s u r e N a m e > < D i s p l a y N a m e > C a p i t a l   G a i n   F o r   C a s h < / D i s p l a y N a m e > < V i s i b l e > F a l s e < / V i s i b l e > < / i t e m > < i t e m > < M e a s u r e N a m e > A l l o c   T a r g e t < / M e a s u r e N a m e > < D i s p l a y N a m e > A l l o c   T a r g e t < / D i s p l a y N a m e > < V i s i b l e > F a l s e < / V i s i b l e > < / i t e m > < i t e m > < M e a s u r e N a m e > A l l o c   D e l t a < / M e a s u r e N a m e > < D i s p l a y N a m e > A l l o c   D e l t a < / D i s p l a y N a m e > < V i s i b l e > F a l s e < / V i s i b l e > < / i t e m > < i t e m > < M e a s u r e N a m e > D i f f   P r o f i t   v s   E x p d   % < / M e a s u r e N a m e > < D i s p l a y N a m e > D i f f   P r o f i t   v s   E x p d   % < / D i s p l a y N a m e > < V i s i b l e > F a l s e < / V i s i b l e > < / i t e m > < i t e m > < M e a s u r e N a m e > P o r f o l i o   % < / M e a s u r e N a m e > < D i s p l a y N a m e > P o r f o l i o   % < / D i s p l a y N a m e > < V i s i b l e > F a l s e < / V i s i b l e > < / i t e m > < i t e m > < M e a s u r e N a m e > P r o f i t   t o   D a t e < / M e a s u r e N a m e > < D i s p l a y N a m e > P r o f i t   t o   D a t e < / D i s p l a y N a m e > < V i s i b l e > F a l s e < / V i s i b l e > < / i t e m > < i t e m > < M e a s u r e N a m e > T e s t 1 < / M e a s u r e N a m e > < D i s p l a y N a m e > T e s t 1 < / D i s p l a y N a m e > < V i s i b l e > F a l s e < / V i s i b l e > < / i t e m > < i t e m > < M e a s u r e N a m e > D i v i d e n d   %   T T M < / M e a s u r e N a m e > < D i s p l a y N a m e > D i v i d e n d   %   T T M < / D i s p l a y N a m e > < V i s i b l e > F a l s e < / V i s i b l e > < / i t e m > < i t e m > < M e a s u r e N a m e > D i v i d e n d   %   P r e v Y r < / M e a s u r e N a m e > < D i s p l a y N a m e > D i v i d e n d   %   P r e v Y r < / D i s p l a y N a m e > < V i s i b l e > F a l s e < / V i s i b l e > < / i t e m > < / C a l c u l a t e d F i e l d s > < H S l i c e r s S h a p e > 0 ; 0 ; 0 ; 0 < / H S l i c e r s S h a p e > < V S l i c e r s S h a p e > 0 ; 0 ; 0 ; 0 < / V S l i c e r s S h a p e > < S l i c e r S h e e t N a m e > M t h l y < / S l i c e r S h e e t N a m e > < S A H o s t H a s h > 7 7 5 2 6 6 2 8 7 < / S A H o s t H a s h > < G e m i n i F i e l d L i s t V i s i b l e > T r u e < / G e m i n i F i e l d L i s t V i s i b l e > < / S e t t i n g s > ] ] > < / C u s t o m C o n t e n t > < / G e m i n i > 
</file>

<file path=customXml/itemProps1.xml><?xml version="1.0" encoding="utf-8"?>
<ds:datastoreItem xmlns:ds="http://schemas.openxmlformats.org/officeDocument/2006/customXml" ds:itemID="{C701D2CE-A5DC-4F49-AF1F-CA82E05094BE}">
  <ds:schemaRefs/>
</ds:datastoreItem>
</file>

<file path=customXml/itemProps10.xml><?xml version="1.0" encoding="utf-8"?>
<ds:datastoreItem xmlns:ds="http://schemas.openxmlformats.org/officeDocument/2006/customXml" ds:itemID="{68BB8358-0CC2-492E-8DAB-D7940B89AB39}">
  <ds:schemaRefs/>
</ds:datastoreItem>
</file>

<file path=customXml/itemProps11.xml><?xml version="1.0" encoding="utf-8"?>
<ds:datastoreItem xmlns:ds="http://schemas.openxmlformats.org/officeDocument/2006/customXml" ds:itemID="{1896CF3C-E0F6-45BA-902B-9D0894832897}">
  <ds:schemaRefs/>
</ds:datastoreItem>
</file>

<file path=customXml/itemProps12.xml><?xml version="1.0" encoding="utf-8"?>
<ds:datastoreItem xmlns:ds="http://schemas.openxmlformats.org/officeDocument/2006/customXml" ds:itemID="{87D0CF22-D75A-4B7A-B292-FCD0D043BF7F}">
  <ds:schemaRefs/>
</ds:datastoreItem>
</file>

<file path=customXml/itemProps13.xml><?xml version="1.0" encoding="utf-8"?>
<ds:datastoreItem xmlns:ds="http://schemas.openxmlformats.org/officeDocument/2006/customXml" ds:itemID="{13BE0A6C-C6C9-4080-B219-1F48EE5D0E0A}">
  <ds:schemaRefs/>
</ds:datastoreItem>
</file>

<file path=customXml/itemProps14.xml><?xml version="1.0" encoding="utf-8"?>
<ds:datastoreItem xmlns:ds="http://schemas.openxmlformats.org/officeDocument/2006/customXml" ds:itemID="{E83F903E-68F0-424D-9B07-E100CB7AC6DE}">
  <ds:schemaRefs/>
</ds:datastoreItem>
</file>

<file path=customXml/itemProps15.xml><?xml version="1.0" encoding="utf-8"?>
<ds:datastoreItem xmlns:ds="http://schemas.openxmlformats.org/officeDocument/2006/customXml" ds:itemID="{AEEC7042-A736-4AFE-9144-7CAC323C6C9D}">
  <ds:schemaRefs/>
</ds:datastoreItem>
</file>

<file path=customXml/itemProps16.xml><?xml version="1.0" encoding="utf-8"?>
<ds:datastoreItem xmlns:ds="http://schemas.openxmlformats.org/officeDocument/2006/customXml" ds:itemID="{635D7194-D133-4AA5-A809-BADE6B4E932C}">
  <ds:schemaRefs/>
</ds:datastoreItem>
</file>

<file path=customXml/itemProps17.xml><?xml version="1.0" encoding="utf-8"?>
<ds:datastoreItem xmlns:ds="http://schemas.openxmlformats.org/officeDocument/2006/customXml" ds:itemID="{56894482-5039-4823-A9F3-E9F94A0D0A68}">
  <ds:schemaRefs/>
</ds:datastoreItem>
</file>

<file path=customXml/itemProps18.xml><?xml version="1.0" encoding="utf-8"?>
<ds:datastoreItem xmlns:ds="http://schemas.openxmlformats.org/officeDocument/2006/customXml" ds:itemID="{08D86A19-7BF3-43A0-994D-089656C6E78D}">
  <ds:schemaRefs/>
</ds:datastoreItem>
</file>

<file path=customXml/itemProps19.xml><?xml version="1.0" encoding="utf-8"?>
<ds:datastoreItem xmlns:ds="http://schemas.openxmlformats.org/officeDocument/2006/customXml" ds:itemID="{4ED53974-EEC7-429F-A9DD-36A62EDB94FD}">
  <ds:schemaRefs/>
</ds:datastoreItem>
</file>

<file path=customXml/itemProps2.xml><?xml version="1.0" encoding="utf-8"?>
<ds:datastoreItem xmlns:ds="http://schemas.openxmlformats.org/officeDocument/2006/customXml" ds:itemID="{8F121AB7-7D07-4F61-AD54-FF449A36C4BB}">
  <ds:schemaRefs/>
</ds:datastoreItem>
</file>

<file path=customXml/itemProps20.xml><?xml version="1.0" encoding="utf-8"?>
<ds:datastoreItem xmlns:ds="http://schemas.openxmlformats.org/officeDocument/2006/customXml" ds:itemID="{D94EACF4-2588-4C27-AD86-840DEBDE5181}">
  <ds:schemaRefs/>
</ds:datastoreItem>
</file>

<file path=customXml/itemProps21.xml><?xml version="1.0" encoding="utf-8"?>
<ds:datastoreItem xmlns:ds="http://schemas.openxmlformats.org/officeDocument/2006/customXml" ds:itemID="{5AF95908-83D1-4632-95EF-FFCAE5694C27}">
  <ds:schemaRefs/>
</ds:datastoreItem>
</file>

<file path=customXml/itemProps22.xml><?xml version="1.0" encoding="utf-8"?>
<ds:datastoreItem xmlns:ds="http://schemas.openxmlformats.org/officeDocument/2006/customXml" ds:itemID="{CD6E0CE5-4E32-4655-AACA-3089FE2976A6}">
  <ds:schemaRefs/>
</ds:datastoreItem>
</file>

<file path=customXml/itemProps23.xml><?xml version="1.0" encoding="utf-8"?>
<ds:datastoreItem xmlns:ds="http://schemas.openxmlformats.org/officeDocument/2006/customXml" ds:itemID="{98812053-5871-4FF5-B706-91EA8EEA0E21}">
  <ds:schemaRefs/>
</ds:datastoreItem>
</file>

<file path=customXml/itemProps24.xml><?xml version="1.0" encoding="utf-8"?>
<ds:datastoreItem xmlns:ds="http://schemas.openxmlformats.org/officeDocument/2006/customXml" ds:itemID="{28A01735-837A-49ED-9FE2-B5C8035E3225}">
  <ds:schemaRefs/>
</ds:datastoreItem>
</file>

<file path=customXml/itemProps25.xml><?xml version="1.0" encoding="utf-8"?>
<ds:datastoreItem xmlns:ds="http://schemas.openxmlformats.org/officeDocument/2006/customXml" ds:itemID="{8612D43F-CB2B-49A5-B10F-AEB5D76A85A1}">
  <ds:schemaRefs/>
</ds:datastoreItem>
</file>

<file path=customXml/itemProps26.xml><?xml version="1.0" encoding="utf-8"?>
<ds:datastoreItem xmlns:ds="http://schemas.openxmlformats.org/officeDocument/2006/customXml" ds:itemID="{72B6D656-B4E2-43DF-9E22-C1E2B643D391}">
  <ds:schemaRefs/>
</ds:datastoreItem>
</file>

<file path=customXml/itemProps27.xml><?xml version="1.0" encoding="utf-8"?>
<ds:datastoreItem xmlns:ds="http://schemas.openxmlformats.org/officeDocument/2006/customXml" ds:itemID="{E94E080D-8CE6-4A32-AFAF-3FBEE4F88DC5}">
  <ds:schemaRefs/>
</ds:datastoreItem>
</file>

<file path=customXml/itemProps28.xml><?xml version="1.0" encoding="utf-8"?>
<ds:datastoreItem xmlns:ds="http://schemas.openxmlformats.org/officeDocument/2006/customXml" ds:itemID="{7CDE42B4-3937-4D45-9A0D-5CD11CC58BCF}">
  <ds:schemaRefs/>
</ds:datastoreItem>
</file>

<file path=customXml/itemProps29.xml><?xml version="1.0" encoding="utf-8"?>
<ds:datastoreItem xmlns:ds="http://schemas.openxmlformats.org/officeDocument/2006/customXml" ds:itemID="{9BDF3E82-093C-414A-83B5-B04A589C8A0E}">
  <ds:schemaRefs/>
</ds:datastoreItem>
</file>

<file path=customXml/itemProps3.xml><?xml version="1.0" encoding="utf-8"?>
<ds:datastoreItem xmlns:ds="http://schemas.openxmlformats.org/officeDocument/2006/customXml" ds:itemID="{92BB5452-0719-4040-BDEF-D7E0E150623B}">
  <ds:schemaRefs/>
</ds:datastoreItem>
</file>

<file path=customXml/itemProps30.xml><?xml version="1.0" encoding="utf-8"?>
<ds:datastoreItem xmlns:ds="http://schemas.openxmlformats.org/officeDocument/2006/customXml" ds:itemID="{E2FF29B4-761C-448A-9670-E68A0740362B}">
  <ds:schemaRefs/>
</ds:datastoreItem>
</file>

<file path=customXml/itemProps31.xml><?xml version="1.0" encoding="utf-8"?>
<ds:datastoreItem xmlns:ds="http://schemas.openxmlformats.org/officeDocument/2006/customXml" ds:itemID="{2DC68D90-E70F-4920-AA68-AE3DE43BF9DD}">
  <ds:schemaRefs/>
</ds:datastoreItem>
</file>

<file path=customXml/itemProps32.xml><?xml version="1.0" encoding="utf-8"?>
<ds:datastoreItem xmlns:ds="http://schemas.openxmlformats.org/officeDocument/2006/customXml" ds:itemID="{916AD1EB-FDDE-407E-B7F8-E4741866FC4D}">
  <ds:schemaRefs/>
</ds:datastoreItem>
</file>

<file path=customXml/itemProps33.xml><?xml version="1.0" encoding="utf-8"?>
<ds:datastoreItem xmlns:ds="http://schemas.openxmlformats.org/officeDocument/2006/customXml" ds:itemID="{63442F13-530B-4370-9021-BB5492154FB4}">
  <ds:schemaRefs/>
</ds:datastoreItem>
</file>

<file path=customXml/itemProps34.xml><?xml version="1.0" encoding="utf-8"?>
<ds:datastoreItem xmlns:ds="http://schemas.openxmlformats.org/officeDocument/2006/customXml" ds:itemID="{47566B1D-69E4-489C-A984-E17E79A237F0}">
  <ds:schemaRefs/>
</ds:datastoreItem>
</file>

<file path=customXml/itemProps35.xml><?xml version="1.0" encoding="utf-8"?>
<ds:datastoreItem xmlns:ds="http://schemas.openxmlformats.org/officeDocument/2006/customXml" ds:itemID="{417F3429-03AA-4312-9D65-03E5D82ED69A}">
  <ds:schemaRefs/>
</ds:datastoreItem>
</file>

<file path=customXml/itemProps36.xml><?xml version="1.0" encoding="utf-8"?>
<ds:datastoreItem xmlns:ds="http://schemas.openxmlformats.org/officeDocument/2006/customXml" ds:itemID="{1AF4E855-C9C9-4C7A-A75C-498164835F35}">
  <ds:schemaRefs/>
</ds:datastoreItem>
</file>

<file path=customXml/itemProps37.xml><?xml version="1.0" encoding="utf-8"?>
<ds:datastoreItem xmlns:ds="http://schemas.openxmlformats.org/officeDocument/2006/customXml" ds:itemID="{A733EAF7-E816-4771-90CC-70C5DB79CEAD}">
  <ds:schemaRefs/>
</ds:datastoreItem>
</file>

<file path=customXml/itemProps38.xml><?xml version="1.0" encoding="utf-8"?>
<ds:datastoreItem xmlns:ds="http://schemas.openxmlformats.org/officeDocument/2006/customXml" ds:itemID="{921AB890-58F8-444D-A02B-8048D0BE4753}">
  <ds:schemaRefs/>
</ds:datastoreItem>
</file>

<file path=customXml/itemProps39.xml><?xml version="1.0" encoding="utf-8"?>
<ds:datastoreItem xmlns:ds="http://schemas.openxmlformats.org/officeDocument/2006/customXml" ds:itemID="{A11CFDEE-B570-47FB-9991-4F0DEFEDD993}">
  <ds:schemaRefs/>
</ds:datastoreItem>
</file>

<file path=customXml/itemProps4.xml><?xml version="1.0" encoding="utf-8"?>
<ds:datastoreItem xmlns:ds="http://schemas.openxmlformats.org/officeDocument/2006/customXml" ds:itemID="{F08CB7E8-CAAC-40D2-8F38-8340A3BB9A22}">
  <ds:schemaRefs/>
</ds:datastoreItem>
</file>

<file path=customXml/itemProps40.xml><?xml version="1.0" encoding="utf-8"?>
<ds:datastoreItem xmlns:ds="http://schemas.openxmlformats.org/officeDocument/2006/customXml" ds:itemID="{52DB82F5-78E8-4E9B-82F9-79B3F88534EA}">
  <ds:schemaRefs/>
</ds:datastoreItem>
</file>

<file path=customXml/itemProps41.xml><?xml version="1.0" encoding="utf-8"?>
<ds:datastoreItem xmlns:ds="http://schemas.openxmlformats.org/officeDocument/2006/customXml" ds:itemID="{28C0CFA3-08E6-40CC-8307-7776E8A0F526}">
  <ds:schemaRefs/>
</ds:datastoreItem>
</file>

<file path=customXml/itemProps42.xml><?xml version="1.0" encoding="utf-8"?>
<ds:datastoreItem xmlns:ds="http://schemas.openxmlformats.org/officeDocument/2006/customXml" ds:itemID="{34C8DC3E-E92A-401F-8855-FB5D28931CE7}">
  <ds:schemaRefs/>
</ds:datastoreItem>
</file>

<file path=customXml/itemProps43.xml><?xml version="1.0" encoding="utf-8"?>
<ds:datastoreItem xmlns:ds="http://schemas.openxmlformats.org/officeDocument/2006/customXml" ds:itemID="{74AE3A32-455E-4E93-AE71-3CC4EBC9867A}">
  <ds:schemaRefs/>
</ds:datastoreItem>
</file>

<file path=customXml/itemProps44.xml><?xml version="1.0" encoding="utf-8"?>
<ds:datastoreItem xmlns:ds="http://schemas.openxmlformats.org/officeDocument/2006/customXml" ds:itemID="{EFB96862-06CD-4F54-BA1B-732D7BAB6C48}">
  <ds:schemaRefs/>
</ds:datastoreItem>
</file>

<file path=customXml/itemProps45.xml><?xml version="1.0" encoding="utf-8"?>
<ds:datastoreItem xmlns:ds="http://schemas.openxmlformats.org/officeDocument/2006/customXml" ds:itemID="{E0BA4870-DE62-4139-ADBD-4DF07B28476C}">
  <ds:schemaRefs/>
</ds:datastoreItem>
</file>

<file path=customXml/itemProps46.xml><?xml version="1.0" encoding="utf-8"?>
<ds:datastoreItem xmlns:ds="http://schemas.openxmlformats.org/officeDocument/2006/customXml" ds:itemID="{050478DB-0E4F-4B16-BC17-89ADE37E49EB}">
  <ds:schemaRefs/>
</ds:datastoreItem>
</file>

<file path=customXml/itemProps47.xml><?xml version="1.0" encoding="utf-8"?>
<ds:datastoreItem xmlns:ds="http://schemas.openxmlformats.org/officeDocument/2006/customXml" ds:itemID="{01531981-F332-47E7-AFDE-D1084C6C6B14}">
  <ds:schemaRefs/>
</ds:datastoreItem>
</file>

<file path=customXml/itemProps48.xml><?xml version="1.0" encoding="utf-8"?>
<ds:datastoreItem xmlns:ds="http://schemas.openxmlformats.org/officeDocument/2006/customXml" ds:itemID="{0AA28BCF-06FD-4C20-ADB5-F322C44F7BFF}">
  <ds:schemaRefs/>
</ds:datastoreItem>
</file>

<file path=customXml/itemProps49.xml><?xml version="1.0" encoding="utf-8"?>
<ds:datastoreItem xmlns:ds="http://schemas.openxmlformats.org/officeDocument/2006/customXml" ds:itemID="{837CDE33-CD42-41A4-AE29-C7BB0578C0B6}">
  <ds:schemaRefs/>
</ds:datastoreItem>
</file>

<file path=customXml/itemProps5.xml><?xml version="1.0" encoding="utf-8"?>
<ds:datastoreItem xmlns:ds="http://schemas.openxmlformats.org/officeDocument/2006/customXml" ds:itemID="{489C1BCD-8CED-43B7-A8FF-664E2B8DD82D}">
  <ds:schemaRefs/>
</ds:datastoreItem>
</file>

<file path=customXml/itemProps50.xml><?xml version="1.0" encoding="utf-8"?>
<ds:datastoreItem xmlns:ds="http://schemas.openxmlformats.org/officeDocument/2006/customXml" ds:itemID="{647DF85E-3FDC-4111-AF1F-E06E61668F95}">
  <ds:schemaRefs/>
</ds:datastoreItem>
</file>

<file path=customXml/itemProps51.xml><?xml version="1.0" encoding="utf-8"?>
<ds:datastoreItem xmlns:ds="http://schemas.openxmlformats.org/officeDocument/2006/customXml" ds:itemID="{4DB7536C-E155-4C9B-BD82-E376D015A5F6}">
  <ds:schemaRefs/>
</ds:datastoreItem>
</file>

<file path=customXml/itemProps52.xml><?xml version="1.0" encoding="utf-8"?>
<ds:datastoreItem xmlns:ds="http://schemas.openxmlformats.org/officeDocument/2006/customXml" ds:itemID="{379EE32C-AE07-4B59-BC67-1764BDDD9714}">
  <ds:schemaRefs/>
</ds:datastoreItem>
</file>

<file path=customXml/itemProps53.xml><?xml version="1.0" encoding="utf-8"?>
<ds:datastoreItem xmlns:ds="http://schemas.openxmlformats.org/officeDocument/2006/customXml" ds:itemID="{C7D586FD-1D9D-425A-BEF9-E27F5E79FFE3}">
  <ds:schemaRefs/>
</ds:datastoreItem>
</file>

<file path=customXml/itemProps54.xml><?xml version="1.0" encoding="utf-8"?>
<ds:datastoreItem xmlns:ds="http://schemas.openxmlformats.org/officeDocument/2006/customXml" ds:itemID="{84EACD67-23B0-493B-BFEA-C089B9B7C6E2}">
  <ds:schemaRefs/>
</ds:datastoreItem>
</file>

<file path=customXml/itemProps55.xml><?xml version="1.0" encoding="utf-8"?>
<ds:datastoreItem xmlns:ds="http://schemas.openxmlformats.org/officeDocument/2006/customXml" ds:itemID="{EE5D7610-3566-46DA-B424-EBA8FAB30B76}">
  <ds:schemaRefs/>
</ds:datastoreItem>
</file>

<file path=customXml/itemProps56.xml><?xml version="1.0" encoding="utf-8"?>
<ds:datastoreItem xmlns:ds="http://schemas.openxmlformats.org/officeDocument/2006/customXml" ds:itemID="{62213DF7-4100-48BC-8172-35E851FE6F8F}">
  <ds:schemaRefs/>
</ds:datastoreItem>
</file>

<file path=customXml/itemProps57.xml><?xml version="1.0" encoding="utf-8"?>
<ds:datastoreItem xmlns:ds="http://schemas.openxmlformats.org/officeDocument/2006/customXml" ds:itemID="{6DFC40F7-4951-4136-9B1E-5F4AFD7D0E9D}">
  <ds:schemaRefs/>
</ds:datastoreItem>
</file>

<file path=customXml/itemProps58.xml><?xml version="1.0" encoding="utf-8"?>
<ds:datastoreItem xmlns:ds="http://schemas.openxmlformats.org/officeDocument/2006/customXml" ds:itemID="{B001A311-44A8-48BE-975A-74F34D2F2E16}">
  <ds:schemaRefs/>
</ds:datastoreItem>
</file>

<file path=customXml/itemProps59.xml><?xml version="1.0" encoding="utf-8"?>
<ds:datastoreItem xmlns:ds="http://schemas.openxmlformats.org/officeDocument/2006/customXml" ds:itemID="{F764AB10-8E1A-4236-9078-06AEBF26BD32}">
  <ds:schemaRefs/>
</ds:datastoreItem>
</file>

<file path=customXml/itemProps6.xml><?xml version="1.0" encoding="utf-8"?>
<ds:datastoreItem xmlns:ds="http://schemas.openxmlformats.org/officeDocument/2006/customXml" ds:itemID="{6CD2E368-4E23-4CDB-A825-9BF61AF7561E}">
  <ds:schemaRefs/>
</ds:datastoreItem>
</file>

<file path=customXml/itemProps60.xml><?xml version="1.0" encoding="utf-8"?>
<ds:datastoreItem xmlns:ds="http://schemas.openxmlformats.org/officeDocument/2006/customXml" ds:itemID="{C9F4A92A-3FF8-4BC8-A43D-E8FC163FD009}">
  <ds:schemaRefs/>
</ds:datastoreItem>
</file>

<file path=customXml/itemProps61.xml><?xml version="1.0" encoding="utf-8"?>
<ds:datastoreItem xmlns:ds="http://schemas.openxmlformats.org/officeDocument/2006/customXml" ds:itemID="{C462383C-CB22-4E43-9E69-E428FEF7FA90}">
  <ds:schemaRefs/>
</ds:datastoreItem>
</file>

<file path=customXml/itemProps62.xml><?xml version="1.0" encoding="utf-8"?>
<ds:datastoreItem xmlns:ds="http://schemas.openxmlformats.org/officeDocument/2006/customXml" ds:itemID="{FD90848F-E485-46CF-A8BD-314D8037E795}">
  <ds:schemaRefs/>
</ds:datastoreItem>
</file>

<file path=customXml/itemProps63.xml><?xml version="1.0" encoding="utf-8"?>
<ds:datastoreItem xmlns:ds="http://schemas.openxmlformats.org/officeDocument/2006/customXml" ds:itemID="{92898838-2A00-4881-A70A-DFA565B9CC26}">
  <ds:schemaRefs/>
</ds:datastoreItem>
</file>

<file path=customXml/itemProps64.xml><?xml version="1.0" encoding="utf-8"?>
<ds:datastoreItem xmlns:ds="http://schemas.openxmlformats.org/officeDocument/2006/customXml" ds:itemID="{E8376976-4634-45F9-B2B8-4CBC45CEEC4B}">
  <ds:schemaRefs/>
</ds:datastoreItem>
</file>

<file path=customXml/itemProps65.xml><?xml version="1.0" encoding="utf-8"?>
<ds:datastoreItem xmlns:ds="http://schemas.openxmlformats.org/officeDocument/2006/customXml" ds:itemID="{CAA1007C-2D5D-4353-9340-9EA9A5BD5B81}">
  <ds:schemaRefs/>
</ds:datastoreItem>
</file>

<file path=customXml/itemProps66.xml><?xml version="1.0" encoding="utf-8"?>
<ds:datastoreItem xmlns:ds="http://schemas.openxmlformats.org/officeDocument/2006/customXml" ds:itemID="{B6FC0AB7-B3AE-4229-A967-1CA6B3CF1369}">
  <ds:schemaRefs/>
</ds:datastoreItem>
</file>

<file path=customXml/itemProps67.xml><?xml version="1.0" encoding="utf-8"?>
<ds:datastoreItem xmlns:ds="http://schemas.openxmlformats.org/officeDocument/2006/customXml" ds:itemID="{0F8C7065-51DE-4C7E-ABBD-4D1D549EC5CA}">
  <ds:schemaRefs/>
</ds:datastoreItem>
</file>

<file path=customXml/itemProps68.xml><?xml version="1.0" encoding="utf-8"?>
<ds:datastoreItem xmlns:ds="http://schemas.openxmlformats.org/officeDocument/2006/customXml" ds:itemID="{AA6EBCBD-481C-4B06-9DF1-EE5C20C2394D}">
  <ds:schemaRefs/>
</ds:datastoreItem>
</file>

<file path=customXml/itemProps69.xml><?xml version="1.0" encoding="utf-8"?>
<ds:datastoreItem xmlns:ds="http://schemas.openxmlformats.org/officeDocument/2006/customXml" ds:itemID="{D2E92F89-61CE-46B5-B55E-08ADA33819E8}">
  <ds:schemaRefs/>
</ds:datastoreItem>
</file>

<file path=customXml/itemProps7.xml><?xml version="1.0" encoding="utf-8"?>
<ds:datastoreItem xmlns:ds="http://schemas.openxmlformats.org/officeDocument/2006/customXml" ds:itemID="{3F093736-AB8E-4164-BA9B-A215F0F07B99}">
  <ds:schemaRefs/>
</ds:datastoreItem>
</file>

<file path=customXml/itemProps70.xml><?xml version="1.0" encoding="utf-8"?>
<ds:datastoreItem xmlns:ds="http://schemas.openxmlformats.org/officeDocument/2006/customXml" ds:itemID="{FF1A0AB4-72B5-43F4-8810-3BB8098E4E99}">
  <ds:schemaRefs/>
</ds:datastoreItem>
</file>

<file path=customXml/itemProps71.xml><?xml version="1.0" encoding="utf-8"?>
<ds:datastoreItem xmlns:ds="http://schemas.openxmlformats.org/officeDocument/2006/customXml" ds:itemID="{E20A030D-114F-4CBB-B206-41FE5CB4E48A}">
  <ds:schemaRefs/>
</ds:datastoreItem>
</file>

<file path=customXml/itemProps72.xml><?xml version="1.0" encoding="utf-8"?>
<ds:datastoreItem xmlns:ds="http://schemas.openxmlformats.org/officeDocument/2006/customXml" ds:itemID="{70AB8EC1-2B69-4A8A-83F1-2065F227C992}">
  <ds:schemaRefs/>
</ds:datastoreItem>
</file>

<file path=customXml/itemProps73.xml><?xml version="1.0" encoding="utf-8"?>
<ds:datastoreItem xmlns:ds="http://schemas.openxmlformats.org/officeDocument/2006/customXml" ds:itemID="{D5CC7238-D651-4BBE-A0BF-F6E69B9460CE}">
  <ds:schemaRefs/>
</ds:datastoreItem>
</file>

<file path=customXml/itemProps74.xml><?xml version="1.0" encoding="utf-8"?>
<ds:datastoreItem xmlns:ds="http://schemas.openxmlformats.org/officeDocument/2006/customXml" ds:itemID="{16F63250-0E65-4131-817C-C89769F8EE87}">
  <ds:schemaRefs/>
</ds:datastoreItem>
</file>

<file path=customXml/itemProps75.xml><?xml version="1.0" encoding="utf-8"?>
<ds:datastoreItem xmlns:ds="http://schemas.openxmlformats.org/officeDocument/2006/customXml" ds:itemID="{FD39D131-5A3D-4CFD-83E8-7E8B0A80C8EE}">
  <ds:schemaRefs/>
</ds:datastoreItem>
</file>

<file path=customXml/itemProps76.xml><?xml version="1.0" encoding="utf-8"?>
<ds:datastoreItem xmlns:ds="http://schemas.openxmlformats.org/officeDocument/2006/customXml" ds:itemID="{30C7DCA8-781A-407B-BA78-6AE2607AC7ED}">
  <ds:schemaRefs/>
</ds:datastoreItem>
</file>

<file path=customXml/itemProps77.xml><?xml version="1.0" encoding="utf-8"?>
<ds:datastoreItem xmlns:ds="http://schemas.openxmlformats.org/officeDocument/2006/customXml" ds:itemID="{E96EEC46-0125-4783-8912-E9F6464B73D1}">
  <ds:schemaRefs/>
</ds:datastoreItem>
</file>

<file path=customXml/itemProps78.xml><?xml version="1.0" encoding="utf-8"?>
<ds:datastoreItem xmlns:ds="http://schemas.openxmlformats.org/officeDocument/2006/customXml" ds:itemID="{29B55114-4B51-416F-BE3B-D35FEA72B4ED}">
  <ds:schemaRefs/>
</ds:datastoreItem>
</file>

<file path=customXml/itemProps79.xml><?xml version="1.0" encoding="utf-8"?>
<ds:datastoreItem xmlns:ds="http://schemas.openxmlformats.org/officeDocument/2006/customXml" ds:itemID="{427B94D9-A6EF-4712-8F64-670F37C7590D}">
  <ds:schemaRefs/>
</ds:datastoreItem>
</file>

<file path=customXml/itemProps8.xml><?xml version="1.0" encoding="utf-8"?>
<ds:datastoreItem xmlns:ds="http://schemas.openxmlformats.org/officeDocument/2006/customXml" ds:itemID="{A72DF75F-D26F-4E8F-950F-19C40FF57D60}">
  <ds:schemaRefs/>
</ds:datastoreItem>
</file>

<file path=customXml/itemProps80.xml><?xml version="1.0" encoding="utf-8"?>
<ds:datastoreItem xmlns:ds="http://schemas.openxmlformats.org/officeDocument/2006/customXml" ds:itemID="{3FB92F16-FD31-44F2-ADC7-3A70D7D2F2CE}">
  <ds:schemaRefs/>
</ds:datastoreItem>
</file>

<file path=customXml/itemProps81.xml><?xml version="1.0" encoding="utf-8"?>
<ds:datastoreItem xmlns:ds="http://schemas.openxmlformats.org/officeDocument/2006/customXml" ds:itemID="{A8FAFBFE-D5BF-424D-81A6-0B5E1560165E}">
  <ds:schemaRefs/>
</ds:datastoreItem>
</file>

<file path=customXml/itemProps82.xml><?xml version="1.0" encoding="utf-8"?>
<ds:datastoreItem xmlns:ds="http://schemas.openxmlformats.org/officeDocument/2006/customXml" ds:itemID="{1FC76030-2346-4F20-9DF1-EF094C4AC36D}">
  <ds:schemaRefs/>
</ds:datastoreItem>
</file>

<file path=customXml/itemProps83.xml><?xml version="1.0" encoding="utf-8"?>
<ds:datastoreItem xmlns:ds="http://schemas.openxmlformats.org/officeDocument/2006/customXml" ds:itemID="{2759AB23-A499-4D85-B83F-DFCB5497DCBC}">
  <ds:schemaRefs>
    <ds:schemaRef ds:uri="http://schemas.microsoft.com/PowerBIAddIn"/>
    <ds:schemaRef ds:uri="http://www.w3.org/2000/xmlns/"/>
  </ds:schemaRefs>
</ds:datastoreItem>
</file>

<file path=customXml/itemProps84.xml><?xml version="1.0" encoding="utf-8"?>
<ds:datastoreItem xmlns:ds="http://schemas.openxmlformats.org/officeDocument/2006/customXml" ds:itemID="{8CEA4277-7F01-4B25-99EA-87FEFFD9C112}">
  <ds:schemaRefs/>
</ds:datastoreItem>
</file>

<file path=customXml/itemProps85.xml><?xml version="1.0" encoding="utf-8"?>
<ds:datastoreItem xmlns:ds="http://schemas.openxmlformats.org/officeDocument/2006/customXml" ds:itemID="{15F2450E-A2FD-4568-A586-AA74F9F5E74E}">
  <ds:schemaRefs/>
</ds:datastoreItem>
</file>

<file path=customXml/itemProps86.xml><?xml version="1.0" encoding="utf-8"?>
<ds:datastoreItem xmlns:ds="http://schemas.openxmlformats.org/officeDocument/2006/customXml" ds:itemID="{C4654760-64C2-4444-8A88-22AB59E168D5}">
  <ds:schemaRefs/>
</ds:datastoreItem>
</file>

<file path=customXml/itemProps87.xml><?xml version="1.0" encoding="utf-8"?>
<ds:datastoreItem xmlns:ds="http://schemas.openxmlformats.org/officeDocument/2006/customXml" ds:itemID="{FC242BE1-C541-425E-A883-D111C4D65C82}">
  <ds:schemaRefs/>
</ds:datastoreItem>
</file>

<file path=customXml/itemProps88.xml><?xml version="1.0" encoding="utf-8"?>
<ds:datastoreItem xmlns:ds="http://schemas.openxmlformats.org/officeDocument/2006/customXml" ds:itemID="{C4FFD33E-C5A4-492F-9C64-A0874C2DF0D9}">
  <ds:schemaRefs/>
</ds:datastoreItem>
</file>

<file path=customXml/itemProps89.xml><?xml version="1.0" encoding="utf-8"?>
<ds:datastoreItem xmlns:ds="http://schemas.openxmlformats.org/officeDocument/2006/customXml" ds:itemID="{74035917-EF21-492E-B2FC-A119B9EEFEC0}">
  <ds:schemaRefs/>
</ds:datastoreItem>
</file>

<file path=customXml/itemProps9.xml><?xml version="1.0" encoding="utf-8"?>
<ds:datastoreItem xmlns:ds="http://schemas.openxmlformats.org/officeDocument/2006/customXml" ds:itemID="{6C9AA7CF-3994-4051-B740-D210001B070E}">
  <ds:schemaRefs/>
</ds:datastoreItem>
</file>

<file path=customXml/itemProps90.xml><?xml version="1.0" encoding="utf-8"?>
<ds:datastoreItem xmlns:ds="http://schemas.openxmlformats.org/officeDocument/2006/customXml" ds:itemID="{F24DC986-116D-419E-BB31-9D10B5143FB0}">
  <ds:schemaRefs/>
</ds:datastoreItem>
</file>

<file path=customXml/itemProps91.xml><?xml version="1.0" encoding="utf-8"?>
<ds:datastoreItem xmlns:ds="http://schemas.openxmlformats.org/officeDocument/2006/customXml" ds:itemID="{76395C92-490A-4572-AF0E-87710C1F96C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TransType</vt:lpstr>
      <vt:lpstr>Config</vt:lpstr>
      <vt:lpstr>ReportCurrency</vt:lpstr>
      <vt:lpstr>Account</vt:lpstr>
      <vt:lpstr>Allocation</vt:lpstr>
      <vt:lpstr>Symbol</vt:lpstr>
      <vt:lpstr>SymbolSector</vt:lpstr>
      <vt:lpstr>SymbolAllocation</vt:lpstr>
      <vt:lpstr>SymbolAlias</vt:lpstr>
      <vt:lpstr>Transactions</vt:lpstr>
      <vt:lpstr>CompareTo</vt:lpstr>
      <vt:lpstr>srcReview</vt:lpstr>
      <vt:lpstr>Transactions!nmTransAccount</vt:lpstr>
      <vt:lpstr>Transactions!nmTransCashImpact</vt:lpstr>
      <vt:lpstr>Transactions!nmTransDate</vt:lpstr>
      <vt:lpstr>Transactions!nmTransQtyChange</vt:lpstr>
      <vt:lpstr>Transactions!nmTransSymbol</vt:lpstr>
      <vt:lpstr>Transactions!nmTransTransID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Vidas Matelis</dc:creator>
  <cp:lastModifiedBy>Vidas M.</cp:lastModifiedBy>
  <cp:lastPrinted>2018-03-30T18:29:37Z</cp:lastPrinted>
  <dcterms:created xsi:type="dcterms:W3CDTF">2016-01-17T01:38:33Z</dcterms:created>
  <dcterms:modified xsi:type="dcterms:W3CDTF">2021-02-17T01:13:02Z</dcterms:modified>
</cp:coreProperties>
</file>